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25" windowWidth="13860" windowHeight="8385" activeTab="0"/>
  </bookViews>
  <sheets>
    <sheet name="Discounted Pay back" sheetId="1" r:id="rId1"/>
  </sheets>
  <externalReferences>
    <externalReference r:id="rId4"/>
    <externalReference r:id="rId5"/>
    <externalReference r:id="rId6"/>
    <externalReference r:id="rId7"/>
  </externalReferences>
  <definedNames>
    <definedName name="AansluitKst">'[2]Invoerblad'!$B$37</definedName>
    <definedName name="AcqGrond">'[2]Invoerblad'!$B$28</definedName>
    <definedName name="_xlnm.Print_Area" localSheetId="0">'Discounted Pay back'!$A$1:$O$47</definedName>
    <definedName name="Belastingen">'[2]Invoerblad'!$B$52</definedName>
    <definedName name="BodemOndKst">'[2]Invoerblad'!$B$38</definedName>
    <definedName name="BoekwRente">'[2]Invoerblad'!$B$21</definedName>
    <definedName name="BouwKst">'[2]Invoerblad'!$B$30</definedName>
    <definedName name="BouwrGrond">'[2]Invoerblad'!$B$29</definedName>
    <definedName name="BTW">'[3]Model'!#REF!</definedName>
    <definedName name="btwPerc">'[3]Model'!#REF!</definedName>
    <definedName name="bvo">'[1]Investering'!$D$2</definedName>
    <definedName name="EInstKst">'[2]Invoerblad'!$B$32</definedName>
    <definedName name="EnergieKstStijging">'[2]Invoerblad'!$B$51</definedName>
    <definedName name="EnergieWater">'[2]Invoerblad'!$B$50</definedName>
    <definedName name="Facilitair">'[2]Invoerblad'!$B$48</definedName>
    <definedName name="FFE">'[1]Investering'!$C$7</definedName>
    <definedName name="groei_bezet" localSheetId="0">'Discounted Pay back'!$B$42</definedName>
    <definedName name="groei_bezet">'[1]Exploitatie_Arie'!$B$42</definedName>
    <definedName name="huurstijging" localSheetId="0">'Discounted Pay back'!$B$31</definedName>
    <definedName name="huurstijging">'[1]Exploitatie_Arie'!$B$31</definedName>
    <definedName name="ICTKst">'[2]Invoerblad'!$B$35</definedName>
    <definedName name="inflatie" localSheetId="0">'Discounted Pay back'!$B$41</definedName>
    <definedName name="inflatie">'[1]Exploitatie_Arie'!$B$41</definedName>
    <definedName name="inflation">'[4]Essentials'!$B$4</definedName>
    <definedName name="investering">'Discounted Pay back'!$B$48</definedName>
    <definedName name="KstSloop">'[2]Invoerblad'!$B$59</definedName>
    <definedName name="lening">'[2]Invoerblad'!$B$22</definedName>
    <definedName name="MeubilairKst">'[2]Invoerblad'!$B$34</definedName>
    <definedName name="OnderhoudBouwk">'[2]Invoerblad'!$B$46</definedName>
    <definedName name="OnderhoudE">'[2]Invoerblad'!$B$44</definedName>
    <definedName name="OnderhoudW">'[2]Invoerblad'!$B$43</definedName>
    <definedName name="PPSVerg">'[3]Totaaloverzicht'!#REF!</definedName>
    <definedName name="RenteBouw">'[2]Invoerblad'!$B$39</definedName>
    <definedName name="RijToevoegOntwerp">'[3]Totaaloverzicht'!#REF!</definedName>
    <definedName name="RisicoBouw">'[2]Invoerblad'!$B$40</definedName>
    <definedName name="RTOntwerp">'[3]Totaaloverzicht'!#REF!</definedName>
    <definedName name="SchoonmaakKst">'[2]Invoerblad'!$B$49</definedName>
    <definedName name="stichtingskosten">'[1]Investering'!$C$6</definedName>
    <definedName name="StijgingGrond">'[2]Invoerblad'!$B$58</definedName>
    <definedName name="stiko">'Discounted Pay back'!$B$44</definedName>
    <definedName name="TafschrE">'[2]Invoerblad'!$B$16</definedName>
    <definedName name="TafschrICT">'[2]Invoerblad'!$B$19</definedName>
    <definedName name="TafschrM">'[2]Invoerblad'!$B$18</definedName>
    <definedName name="TafschrVI">'[2]Invoerblad'!$B$17</definedName>
    <definedName name="TafschrW">'[2]Invoerblad'!$B$15</definedName>
    <definedName name="Tbouw">'[2]Invoerblad'!$B$11</definedName>
    <definedName name="Texploitatie">'[2]Invoerblad'!$B$12</definedName>
    <definedName name="Tvoorbereiding">'[2]Invoerblad'!$B$10</definedName>
    <definedName name="VasteInrKst">'[2]Invoerblad'!$B$33</definedName>
    <definedName name="VerhoudingNettoBruto">'[2]Invoerblad'!$B$9</definedName>
    <definedName name="VervangenBouwk">'[2]Invoerblad'!$B$47</definedName>
    <definedName name="VervangenInst">'[2]Invoerblad'!$B$45</definedName>
    <definedName name="VerzPerc">'[2]Invoerblad'!$B$36</definedName>
    <definedName name="VoorbBieding">'[2]Invoerblad'!$B$25</definedName>
    <definedName name="voorfin">'Discounted Pay back'!$B$46</definedName>
    <definedName name="werkkap">'Discounted Pay back'!$B$45</definedName>
    <definedName name="WInstKst">'[2]Invoerblad'!$B$31</definedName>
  </definedNames>
  <calcPr fullCalcOnLoad="1"/>
</workbook>
</file>

<file path=xl/sharedStrings.xml><?xml version="1.0" encoding="utf-8"?>
<sst xmlns="http://schemas.openxmlformats.org/spreadsheetml/2006/main" count="58" uniqueCount="57">
  <si>
    <t>Jaar:</t>
  </si>
  <si>
    <t>Indexatie:</t>
  </si>
  <si>
    <t>Aantal Kamers</t>
  </si>
  <si>
    <t>Omzet logies</t>
  </si>
  <si>
    <t>Aantal dagen</t>
  </si>
  <si>
    <t>Omzet F&amp;B</t>
  </si>
  <si>
    <t>Gemiddelde kamerprijs</t>
  </si>
  <si>
    <t>Omzet care</t>
  </si>
  <si>
    <t>Bezettings %</t>
  </si>
  <si>
    <t>Diversen omzet</t>
  </si>
  <si>
    <t>Double occupancy per room</t>
  </si>
  <si>
    <t>Totaal omzet</t>
  </si>
  <si>
    <t>Cost of sales</t>
  </si>
  <si>
    <t>Logies payroll incl housek.</t>
  </si>
  <si>
    <t>Brutowinst</t>
  </si>
  <si>
    <t>Logies other expenses</t>
  </si>
  <si>
    <t>Loonkosten</t>
  </si>
  <si>
    <t>Maaltijden pp per dag</t>
  </si>
  <si>
    <t>Bedrijfskosten</t>
  </si>
  <si>
    <t>F&amp;B payroll</t>
  </si>
  <si>
    <t>GOP</t>
  </si>
  <si>
    <t>F&amp;B other expenses</t>
  </si>
  <si>
    <t>Investering</t>
  </si>
  <si>
    <t>Care pp per day</t>
  </si>
  <si>
    <t>Andere vaste lasten</t>
  </si>
  <si>
    <t>Care cost per hour</t>
  </si>
  <si>
    <t>EBITDA</t>
  </si>
  <si>
    <t>Care annual cost 24h service</t>
  </si>
  <si>
    <t>Care marge</t>
  </si>
  <si>
    <t>Afschrijving FF&amp;E</t>
  </si>
  <si>
    <t>Rente</t>
  </si>
  <si>
    <t>Ratio diversen/logies</t>
  </si>
  <si>
    <t>Netto resultaat voor VPB</t>
  </si>
  <si>
    <t>Cost of of sales</t>
  </si>
  <si>
    <t>Cashflow voor VPB</t>
  </si>
  <si>
    <t>A&amp;G</t>
  </si>
  <si>
    <t>Cumulatieve cashflows</t>
  </si>
  <si>
    <t>M&amp;S</t>
  </si>
  <si>
    <t>Nettowinst</t>
  </si>
  <si>
    <t>Energie</t>
  </si>
  <si>
    <t>ROI (100% EV)</t>
  </si>
  <si>
    <t>Property operations</t>
  </si>
  <si>
    <t>Verzekeringen/ bel. P.j.</t>
  </si>
  <si>
    <t>Huurstijging per jaar</t>
  </si>
  <si>
    <t>Levensduur inventaris</t>
  </si>
  <si>
    <t>Opstartkosten 1e jaar</t>
  </si>
  <si>
    <t>Stichtingskosten per m2 BVO incl grond</t>
  </si>
  <si>
    <t>FF&amp;E</t>
  </si>
  <si>
    <t>Gewenste BAR</t>
  </si>
  <si>
    <t>benodigde m2 bvo</t>
  </si>
  <si>
    <t xml:space="preserve">Inflatie </t>
  </si>
  <si>
    <t>Groei bezetting (jaar1..5)</t>
  </si>
  <si>
    <t>stichtingskosten</t>
  </si>
  <si>
    <t>Marketing en organisatie</t>
  </si>
  <si>
    <t>Werkkapitaal</t>
  </si>
  <si>
    <t>aanloopverlies</t>
  </si>
  <si>
    <t>Totaal invetsering</t>
  </si>
</sst>
</file>

<file path=xl/styles.xml><?xml version="1.0" encoding="utf-8"?>
<styleSheet xmlns="http://schemas.openxmlformats.org/spreadsheetml/2006/main">
  <numFmts count="6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_-&quot;€&quot;\ * #,##0.0_-;_-&quot;€&quot;\ * #,##0.0\-;_-&quot;€&quot;\ * &quot;-&quot;??_-;_-@_-"/>
    <numFmt numFmtId="173" formatCode="_-&quot;€&quot;\ * #,##0_-;_-&quot;€&quot;\ * #,##0\-;_-&quot;€&quot;\ * &quot;-&quot;??_-;_-@_-"/>
    <numFmt numFmtId="174" formatCode="0.0%"/>
    <numFmt numFmtId="175" formatCode="_-* #,##0.0_-;_-* #,##0.0\-;_-* &quot;-&quot;??_-;_-@_-"/>
    <numFmt numFmtId="176" formatCode="_-* #,##0_-;_-* #,##0\-;_-* &quot;-&quot;??_-;_-@_-"/>
    <numFmt numFmtId="177" formatCode="_-* #,##0.0_-;_-* #,##0.0\-;_-* &quot;-&quot;?_-;_-@_-"/>
    <numFmt numFmtId="178" formatCode="_-&quot;€&quot;\ * #,##0.000_-;_-&quot;€&quot;\ * #,##0.000\-;_-&quot;€&quot;\ * &quot;-&quot;??_-;_-@_-"/>
    <numFmt numFmtId="179" formatCode="0.000%"/>
    <numFmt numFmtId="180" formatCode="0.0000%"/>
    <numFmt numFmtId="181" formatCode="0.00000%"/>
    <numFmt numFmtId="182" formatCode="_-* #,##0.00000_-;_-* #,##0.00000\-;_-* &quot;-&quot;?????_-;_-@_-"/>
    <numFmt numFmtId="183" formatCode="0.000000%"/>
    <numFmt numFmtId="184" formatCode="_-* #,##0.000_-;_-* #,##0.000\-;_-* &quot;-&quot;??_-;_-@_-"/>
    <numFmt numFmtId="185" formatCode="_-* #,##0.0000_-;_-* #,##0.0000\-;_-* &quot;-&quot;??_-;_-@_-"/>
    <numFmt numFmtId="186" formatCode="_-* #,##0.00000_-;_-* #,##0.00000\-;_-* &quot;-&quot;??_-;_-@_-"/>
    <numFmt numFmtId="187" formatCode="&quot;fl&quot;\ #,##0_-;&quot;fl&quot;\ #,##0\-"/>
    <numFmt numFmtId="188" formatCode="&quot;fl&quot;\ #,##0_-;[Red]&quot;fl&quot;\ #,##0\-"/>
    <numFmt numFmtId="189" formatCode="&quot;fl&quot;\ #,##0.00_-;&quot;fl&quot;\ #,##0.00\-"/>
    <numFmt numFmtId="190" formatCode="&quot;fl&quot;\ #,##0.00_-;[Red]&quot;fl&quot;\ #,##0.00\-"/>
    <numFmt numFmtId="191" formatCode="_-&quot;fl&quot;\ * #,##0_-;_-&quot;fl&quot;\ * #,##0\-;_-&quot;fl&quot;\ * &quot;-&quot;_-;_-@_-"/>
    <numFmt numFmtId="192" formatCode="_-&quot;fl&quot;\ * #,##0.00_-;_-&quot;fl&quot;\ * #,##0.00\-;_-&quot;fl&quot;\ * &quot;-&quot;??_-;_-@_-"/>
    <numFmt numFmtId="193" formatCode="&quot;F&quot;\ #,##0_-;&quot;F&quot;\ #,##0\-"/>
    <numFmt numFmtId="194" formatCode="&quot;F&quot;\ #,##0_-;[Red]&quot;F&quot;\ #,##0\-"/>
    <numFmt numFmtId="195" formatCode="&quot;F&quot;\ #,##0.00_-;&quot;F&quot;\ #,##0.00\-"/>
    <numFmt numFmtId="196" formatCode="&quot;F&quot;\ #,##0.00_-;[Red]&quot;F&quot;\ #,##0.00\-"/>
    <numFmt numFmtId="197" formatCode="_-&quot;F&quot;\ * #,##0_-;_-&quot;F&quot;\ * #,##0\-;_-&quot;F&quot;\ * &quot;-&quot;_-;_-@_-"/>
    <numFmt numFmtId="198" formatCode="_-&quot;F&quot;\ * #,##0.00_-;_-&quot;F&quot;\ * #,##0.00\-;_-&quot;F&quot;\ * &quot;-&quot;??_-;_-@_-"/>
    <numFmt numFmtId="199" formatCode="0_ ;[Red]\-0\ "/>
    <numFmt numFmtId="200" formatCode="&quot;€&quot;\ #,##0.0_-;[Red]&quot;€&quot;\ #,##0.0\-"/>
    <numFmt numFmtId="201" formatCode="0.0"/>
    <numFmt numFmtId="202" formatCode="0.000"/>
    <numFmt numFmtId="203" formatCode="0.0000"/>
    <numFmt numFmtId="204" formatCode="_-* #,##0.000_-;_-* #,##0.000\-;_-* &quot;-&quot;???_-;_-@_-"/>
    <numFmt numFmtId="205" formatCode="_-* #,##0.00_-;_-* #,##0.00\-;_-* &quot;-&quot;???_-;_-@_-"/>
    <numFmt numFmtId="206" formatCode="_-* #,##0.0_-;_-* #,##0.0\-;_-* &quot;-&quot;???_-;_-@_-"/>
    <numFmt numFmtId="207" formatCode="_-* #,##0_-;_-* #,##0\-;_-* &quot;-&quot;???_-;_-@_-"/>
    <numFmt numFmtId="208" formatCode="_-* #,##0.0000_-;_-* #,##0.0000\-;_-* &quot;-&quot;???_-;_-@_-"/>
    <numFmt numFmtId="209" formatCode="_-* #,##0.00000_-;_-* #,##0.00000\-;_-* &quot;-&quot;???_-;_-@_-"/>
    <numFmt numFmtId="210" formatCode="_-&quot;€&quot;\ * #,##0.0000_-;_-&quot;€&quot;\ * #,##0.0000\-;_-&quot;€&quot;\ * &quot;-&quot;??_-;_-@_-"/>
    <numFmt numFmtId="211" formatCode="#,##0.0"/>
    <numFmt numFmtId="212" formatCode="_-&quot;€&quot;\ * #,##0.00000_-;_-&quot;€&quot;\ * #,##0.00000\-;_-&quot;€&quot;\ * &quot;-&quot;??_-;_-@_-"/>
    <numFmt numFmtId="213" formatCode="_-&quot;€&quot;\ * #,##0.000000_-;_-&quot;€&quot;\ * #,##0.000000\-;_-&quot;€&quot;\ * &quot;-&quot;??_-;_-@_-"/>
    <numFmt numFmtId="214" formatCode="_-&quot;€&quot;\ * #,##0.0000000_-;_-&quot;€&quot;\ * #,##0.0000000\-;_-&quot;€&quot;\ * &quot;-&quot;??_-;_-@_-"/>
    <numFmt numFmtId="215" formatCode="_-&quot;€&quot;\ * #,##0.00000000_-;_-&quot;€&quot;\ * #,##0.00000000\-;_-&quot;€&quot;\ * &quot;-&quot;??_-;_-@_-"/>
    <numFmt numFmtId="216" formatCode="_-&quot;€&quot;\ * #,##0.000000000_-;_-&quot;€&quot;\ * #,##0.000000000\-;_-&quot;€&quot;\ * &quot;-&quot;??_-;_-@_-"/>
  </numFmts>
  <fonts count="42">
    <font>
      <sz val="11"/>
      <name val="Univers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Univers"/>
      <family val="2"/>
    </font>
    <font>
      <b/>
      <sz val="18"/>
      <color indexed="29"/>
      <name val="Univers"/>
      <family val="2"/>
    </font>
    <font>
      <b/>
      <sz val="14"/>
      <name val="Univers"/>
      <family val="2"/>
    </font>
    <font>
      <b/>
      <sz val="11"/>
      <name val="Univers"/>
      <family val="2"/>
    </font>
    <font>
      <sz val="11.25"/>
      <color indexed="8"/>
      <name val="Univers"/>
      <family val="0"/>
    </font>
    <font>
      <sz val="10.35"/>
      <color indexed="8"/>
      <name val="Univers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.5"/>
      <color indexed="8"/>
      <name val="Univer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>
      <alignment horizontal="center" vertical="center" wrapText="1"/>
      <protection/>
    </xf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4" fillId="33" borderId="0">
      <alignment vertical="center"/>
      <protection/>
    </xf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34" borderId="0" xfId="0" applyFill="1" applyBorder="1" applyAlignment="1">
      <alignment/>
    </xf>
    <xf numFmtId="0" fontId="6" fillId="35" borderId="10" xfId="0" applyFont="1" applyFill="1" applyBorder="1" applyAlignment="1">
      <alignment horizontal="right"/>
    </xf>
    <xf numFmtId="0" fontId="6" fillId="35" borderId="11" xfId="0" applyFont="1" applyFill="1" applyBorder="1" applyAlignment="1">
      <alignment horizontal="right"/>
    </xf>
    <xf numFmtId="176" fontId="6" fillId="35" borderId="11" xfId="47" applyNumberFormat="1" applyFont="1" applyFill="1" applyBorder="1" applyAlignment="1">
      <alignment/>
    </xf>
    <xf numFmtId="176" fontId="6" fillId="35" borderId="12" xfId="47" applyNumberFormat="1" applyFont="1" applyFill="1" applyBorder="1" applyAlignment="1">
      <alignment/>
    </xf>
    <xf numFmtId="0" fontId="6" fillId="35" borderId="13" xfId="0" applyFont="1" applyFill="1" applyBorder="1" applyAlignment="1">
      <alignment horizontal="right"/>
    </xf>
    <xf numFmtId="0" fontId="6" fillId="35" borderId="14" xfId="0" applyFont="1" applyFill="1" applyBorder="1" applyAlignment="1">
      <alignment horizontal="right"/>
    </xf>
    <xf numFmtId="176" fontId="6" fillId="35" borderId="14" xfId="47" applyNumberFormat="1" applyFont="1" applyFill="1" applyBorder="1" applyAlignment="1">
      <alignment/>
    </xf>
    <xf numFmtId="176" fontId="6" fillId="35" borderId="15" xfId="47" applyNumberFormat="1" applyFont="1" applyFill="1" applyBorder="1" applyAlignment="1">
      <alignment/>
    </xf>
    <xf numFmtId="0" fontId="0" fillId="36" borderId="16" xfId="0" applyFill="1" applyBorder="1" applyAlignment="1">
      <alignment/>
    </xf>
    <xf numFmtId="0" fontId="0" fillId="37" borderId="12" xfId="0" applyFill="1" applyBorder="1" applyAlignment="1">
      <alignment/>
    </xf>
    <xf numFmtId="0" fontId="0" fillId="35" borderId="17" xfId="0" applyFill="1" applyBorder="1" applyAlignment="1">
      <alignment/>
    </xf>
    <xf numFmtId="173" fontId="0" fillId="34" borderId="0" xfId="0" applyNumberFormat="1" applyFill="1" applyBorder="1" applyAlignment="1">
      <alignment/>
    </xf>
    <xf numFmtId="173" fontId="0" fillId="34" borderId="18" xfId="0" applyNumberFormat="1" applyFill="1" applyBorder="1" applyAlignment="1">
      <alignment/>
    </xf>
    <xf numFmtId="0" fontId="0" fillId="36" borderId="19" xfId="0" applyFill="1" applyBorder="1" applyAlignment="1">
      <alignment/>
    </xf>
    <xf numFmtId="0" fontId="0" fillId="37" borderId="18" xfId="0" applyFill="1" applyBorder="1" applyAlignment="1">
      <alignment/>
    </xf>
    <xf numFmtId="173" fontId="0" fillId="37" borderId="18" xfId="41" applyNumberFormat="1" applyFill="1" applyBorder="1" applyAlignment="1">
      <alignment/>
    </xf>
    <xf numFmtId="9" fontId="0" fillId="37" borderId="18" xfId="57" applyFill="1" applyBorder="1" applyAlignment="1">
      <alignment/>
    </xf>
    <xf numFmtId="0" fontId="6" fillId="35" borderId="17" xfId="0" applyFont="1" applyFill="1" applyBorder="1" applyAlignment="1">
      <alignment/>
    </xf>
    <xf numFmtId="173" fontId="6" fillId="34" borderId="0" xfId="41" applyNumberFormat="1" applyFont="1" applyFill="1" applyBorder="1" applyAlignment="1">
      <alignment/>
    </xf>
    <xf numFmtId="173" fontId="6" fillId="34" borderId="18" xfId="41" applyNumberFormat="1" applyFont="1" applyFill="1" applyBorder="1" applyAlignment="1">
      <alignment/>
    </xf>
    <xf numFmtId="173" fontId="0" fillId="34" borderId="0" xfId="41" applyNumberFormat="1" applyFill="1" applyBorder="1" applyAlignment="1">
      <alignment/>
    </xf>
    <xf numFmtId="173" fontId="0" fillId="34" borderId="18" xfId="41" applyNumberFormat="1" applyFill="1" applyBorder="1" applyAlignment="1">
      <alignment/>
    </xf>
    <xf numFmtId="10" fontId="0" fillId="37" borderId="18" xfId="0" applyNumberFormat="1" applyFill="1" applyBorder="1" applyAlignment="1">
      <alignment/>
    </xf>
    <xf numFmtId="9" fontId="0" fillId="37" borderId="18" xfId="0" applyNumberFormat="1" applyFill="1" applyBorder="1" applyAlignment="1">
      <alignment/>
    </xf>
    <xf numFmtId="0" fontId="0" fillId="36" borderId="19" xfId="0" applyFill="1" applyBorder="1" applyAlignment="1" quotePrefix="1">
      <alignment horizontal="left"/>
    </xf>
    <xf numFmtId="0" fontId="0" fillId="34" borderId="18" xfId="0" applyFill="1" applyBorder="1" applyAlignment="1">
      <alignment/>
    </xf>
    <xf numFmtId="0" fontId="0" fillId="35" borderId="17" xfId="0" applyFill="1" applyBorder="1" applyAlignment="1" quotePrefix="1">
      <alignment horizontal="left"/>
    </xf>
    <xf numFmtId="0" fontId="0" fillId="35" borderId="17" xfId="0" applyFill="1" applyBorder="1" applyAlignment="1">
      <alignment horizontal="left"/>
    </xf>
    <xf numFmtId="10" fontId="0" fillId="37" borderId="18" xfId="57" applyNumberFormat="1" applyFill="1" applyBorder="1" applyAlignment="1">
      <alignment/>
    </xf>
    <xf numFmtId="174" fontId="0" fillId="37" borderId="18" xfId="57" applyNumberFormat="1" applyFill="1" applyBorder="1" applyAlignment="1">
      <alignment/>
    </xf>
    <xf numFmtId="174" fontId="0" fillId="37" borderId="18" xfId="57" applyNumberFormat="1" applyFont="1" applyFill="1" applyBorder="1" applyAlignment="1">
      <alignment/>
    </xf>
    <xf numFmtId="9" fontId="0" fillId="34" borderId="0" xfId="57" applyFill="1" applyBorder="1" applyAlignment="1">
      <alignment/>
    </xf>
    <xf numFmtId="9" fontId="0" fillId="34" borderId="18" xfId="57" applyFill="1" applyBorder="1" applyAlignment="1">
      <alignment/>
    </xf>
    <xf numFmtId="174" fontId="0" fillId="37" borderId="18" xfId="0" applyNumberFormat="1" applyFill="1" applyBorder="1" applyAlignment="1">
      <alignment/>
    </xf>
    <xf numFmtId="0" fontId="0" fillId="35" borderId="13" xfId="0" applyFill="1" applyBorder="1" applyAlignment="1" quotePrefix="1">
      <alignment horizontal="left"/>
    </xf>
    <xf numFmtId="9" fontId="0" fillId="34" borderId="14" xfId="57" applyFill="1" applyBorder="1" applyAlignment="1">
      <alignment/>
    </xf>
    <xf numFmtId="0" fontId="0" fillId="34" borderId="0" xfId="0" applyFill="1" applyAlignment="1">
      <alignment/>
    </xf>
    <xf numFmtId="173" fontId="0" fillId="37" borderId="18" xfId="41" applyNumberFormat="1" applyFont="1" applyFill="1" applyBorder="1" applyAlignment="1">
      <alignment/>
    </xf>
    <xf numFmtId="176" fontId="0" fillId="37" borderId="18" xfId="47" applyNumberFormat="1" applyFill="1" applyBorder="1" applyAlignment="1">
      <alignment horizontal="left" indent="2"/>
    </xf>
    <xf numFmtId="9" fontId="0" fillId="37" borderId="18" xfId="57" applyFill="1" applyBorder="1" applyAlignment="1">
      <alignment horizontal="right"/>
    </xf>
    <xf numFmtId="176" fontId="0" fillId="37" borderId="18" xfId="47" applyNumberFormat="1" applyFont="1" applyFill="1" applyBorder="1" applyAlignment="1">
      <alignment/>
    </xf>
    <xf numFmtId="0" fontId="0" fillId="36" borderId="20" xfId="0" applyFill="1" applyBorder="1" applyAlignment="1">
      <alignment/>
    </xf>
    <xf numFmtId="9" fontId="0" fillId="37" borderId="15" xfId="57" applyFill="1" applyBorder="1" applyAlignment="1">
      <alignment/>
    </xf>
    <xf numFmtId="170" fontId="0" fillId="34" borderId="0" xfId="41" applyFill="1" applyBorder="1" applyAlignment="1">
      <alignment/>
    </xf>
    <xf numFmtId="0" fontId="0" fillId="34" borderId="0" xfId="0" applyFill="1" applyBorder="1" applyAlignment="1">
      <alignment horizontal="left"/>
    </xf>
    <xf numFmtId="170" fontId="0" fillId="34" borderId="0" xfId="41" applyFont="1" applyFill="1" applyBorder="1" applyAlignment="1" quotePrefix="1">
      <alignment horizontal="left"/>
    </xf>
    <xf numFmtId="9" fontId="0" fillId="0" borderId="0" xfId="57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quotePrefix="1">
      <alignment horizontal="left"/>
    </xf>
    <xf numFmtId="9" fontId="0" fillId="0" borderId="0" xfId="0" applyNumberFormat="1" applyFill="1" applyBorder="1" applyAlignment="1">
      <alignment/>
    </xf>
    <xf numFmtId="171" fontId="0" fillId="0" borderId="0" xfId="47" applyFill="1" applyBorder="1" applyAlignment="1">
      <alignment/>
    </xf>
    <xf numFmtId="174" fontId="0" fillId="0" borderId="0" xfId="57" applyNumberFormat="1" applyFill="1" applyBorder="1" applyAlignment="1">
      <alignment/>
    </xf>
    <xf numFmtId="176" fontId="0" fillId="0" borderId="0" xfId="47" applyNumberFormat="1" applyFill="1" applyBorder="1" applyAlignment="1">
      <alignment/>
    </xf>
    <xf numFmtId="9" fontId="0" fillId="34" borderId="15" xfId="57" applyFill="1" applyBorder="1" applyAlignment="1">
      <alignment/>
    </xf>
    <xf numFmtId="0" fontId="0" fillId="35" borderId="17" xfId="0" applyFill="1" applyBorder="1" applyAlignment="1">
      <alignment horizontal="right"/>
    </xf>
    <xf numFmtId="173" fontId="0" fillId="34" borderId="0" xfId="0" applyNumberFormat="1" applyFill="1" applyAlignment="1">
      <alignment/>
    </xf>
    <xf numFmtId="0" fontId="0" fillId="34" borderId="0" xfId="0" applyFill="1" applyBorder="1" applyAlignment="1" quotePrefix="1">
      <alignment horizontal="left"/>
    </xf>
    <xf numFmtId="9" fontId="0" fillId="34" borderId="0" xfId="0" applyNumberFormat="1" applyFill="1" applyBorder="1" applyAlignment="1">
      <alignment/>
    </xf>
    <xf numFmtId="0" fontId="5" fillId="35" borderId="16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Followed Hyperlink" xfId="43"/>
    <cellStyle name="Goed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Kopregel" xfId="53"/>
    <cellStyle name="Neutraal" xfId="54"/>
    <cellStyle name="Notitie" xfId="55"/>
    <cellStyle name="Ongeldig" xfId="56"/>
    <cellStyle name="Percent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Univers"/>
                <a:ea typeface="Univers"/>
                <a:cs typeface="Univers"/>
              </a:rPr>
              <a:t>Cashflows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3"/>
          <c:w val="0.74975"/>
          <c:h val="0.757"/>
        </c:manualLayout>
      </c:layout>
      <c:barChart>
        <c:barDir val="col"/>
        <c:grouping val="clustered"/>
        <c:varyColors val="0"/>
        <c:ser>
          <c:idx val="1"/>
          <c:order val="0"/>
          <c:tx>
            <c:v>Cashflows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'Discounted Pay back'!$E$1:$O$1</c:f>
              <c:numCache/>
            </c:numRef>
          </c:cat>
          <c:val>
            <c:numRef>
              <c:f>'Discounted Pay back'!$E$24:$O$24</c:f>
              <c:numCache/>
            </c:numRef>
          </c:val>
        </c:ser>
        <c:axId val="7191096"/>
        <c:axId val="64719865"/>
      </c:barChart>
      <c:catAx>
        <c:axId val="7191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19865"/>
        <c:crosses val="autoZero"/>
        <c:auto val="1"/>
        <c:lblOffset val="100"/>
        <c:tickLblSkip val="1"/>
        <c:noMultiLvlLbl val="0"/>
      </c:catAx>
      <c:valAx>
        <c:axId val="647198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910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"/>
          <c:y val="0.5435"/>
          <c:w val="0.13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Univers"/>
              <a:ea typeface="Univers"/>
              <a:cs typeface="Univers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Univers"/>
          <a:ea typeface="Univers"/>
          <a:cs typeface="Univers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25" b="0" i="0" u="none" baseline="0">
              <a:solidFill>
                <a:srgbClr val="000000"/>
              </a:solidFill>
              <a:latin typeface="Univers"/>
              <a:ea typeface="Univers"/>
              <a:cs typeface="Univers"/>
            </a:defRPr>
          </a:pPr>
        </a:p>
      </c:txPr>
    </c:title>
    <c:plotArea>
      <c:layout>
        <c:manualLayout>
          <c:xMode val="edge"/>
          <c:yMode val="edge"/>
          <c:x val="0.0235"/>
          <c:y val="0.189"/>
          <c:w val="0.928"/>
          <c:h val="0.7085"/>
        </c:manualLayout>
      </c:layout>
      <c:lineChart>
        <c:grouping val="standard"/>
        <c:varyColors val="0"/>
        <c:ser>
          <c:idx val="0"/>
          <c:order val="0"/>
          <c:tx>
            <c:v>Cumulatieve cashflow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'Discounted Pay back'!$E$1:$O$1</c:f>
              <c:numCache/>
            </c:numRef>
          </c:cat>
          <c:val>
            <c:numRef>
              <c:f>'Discounted Pay back'!$E$25:$O$25</c:f>
              <c:numCache/>
            </c:numRef>
          </c:val>
          <c:smooth val="0"/>
        </c:ser>
        <c:marker val="1"/>
        <c:axId val="45607874"/>
        <c:axId val="7817683"/>
      </c:lineChart>
      <c:catAx>
        <c:axId val="45607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17683"/>
        <c:crosses val="autoZero"/>
        <c:auto val="1"/>
        <c:lblOffset val="100"/>
        <c:tickLblSkip val="1"/>
        <c:noMultiLvlLbl val="0"/>
      </c:catAx>
      <c:valAx>
        <c:axId val="78176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078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725"/>
          <c:y val="0.8645"/>
          <c:w val="0.252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Univers"/>
              <a:ea typeface="Univers"/>
              <a:cs typeface="Univers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Univers"/>
          <a:ea typeface="Univers"/>
          <a:cs typeface="Univers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295275</xdr:colOff>
      <xdr:row>51</xdr:row>
      <xdr:rowOff>66675</xdr:rowOff>
    </xdr:from>
    <xdr:to>
      <xdr:col>33</xdr:col>
      <xdr:colOff>219075</xdr:colOff>
      <xdr:row>71</xdr:row>
      <xdr:rowOff>28575</xdr:rowOff>
    </xdr:to>
    <xdr:graphicFrame>
      <xdr:nvGraphicFramePr>
        <xdr:cNvPr id="1" name="Chart 1"/>
        <xdr:cNvGraphicFramePr/>
      </xdr:nvGraphicFramePr>
      <xdr:xfrm>
        <a:off x="29051250" y="9391650"/>
        <a:ext cx="83058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581025</xdr:colOff>
      <xdr:row>30</xdr:row>
      <xdr:rowOff>47625</xdr:rowOff>
    </xdr:from>
    <xdr:to>
      <xdr:col>33</xdr:col>
      <xdr:colOff>0</xdr:colOff>
      <xdr:row>50</xdr:row>
      <xdr:rowOff>9525</xdr:rowOff>
    </xdr:to>
    <xdr:graphicFrame>
      <xdr:nvGraphicFramePr>
        <xdr:cNvPr id="2" name="Chart 2"/>
        <xdr:cNvGraphicFramePr/>
      </xdr:nvGraphicFramePr>
      <xdr:xfrm>
        <a:off x="28498800" y="5553075"/>
        <a:ext cx="863917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x\Documents\projecten\de%20Key\welrijck\Welrijck_simpel1012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Documents%20and%20Settings\d0660\My%20Documents\Levensduurkosten\Imtech\PPS+Levensduurkosten+v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George%20Muller\welrijk_exploitati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x\Documents\projecten\de%20Key\welrijck\Welrijck%20george_0403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d2"/>
      <sheetName val="Discounted Pay back"/>
      <sheetName val="Blad1"/>
      <sheetName val="Exploitatie_Cloudy"/>
      <sheetName val="Startbezettingsgraad"/>
      <sheetName val="Kamerprijs"/>
      <sheetName val="Groei bezettingsgraad"/>
      <sheetName val="Stichtingskosten"/>
      <sheetName val="Exploitatie_Fair"/>
      <sheetName val="Exploitatie_Sunny"/>
      <sheetName val="Exploitatie_Arie"/>
      <sheetName val="Investering"/>
    </sheetNames>
    <sheetDataSet>
      <sheetData sheetId="10">
        <row r="31">
          <cell r="B31">
            <v>0.025</v>
          </cell>
        </row>
        <row r="41">
          <cell r="B41">
            <v>0.02</v>
          </cell>
        </row>
        <row r="42">
          <cell r="B42">
            <v>0.05</v>
          </cell>
        </row>
      </sheetData>
      <sheetData sheetId="11">
        <row r="2">
          <cell r="D2">
            <v>3000</v>
          </cell>
        </row>
        <row r="6">
          <cell r="C6">
            <v>5839550.451189499</v>
          </cell>
        </row>
        <row r="7">
          <cell r="C7">
            <v>900000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rianten"/>
      <sheetName val="Invoerblad"/>
      <sheetName val="Totaaloverzicht"/>
      <sheetName val="Grafieken"/>
    </sheetNames>
    <sheetDataSet>
      <sheetData sheetId="1">
        <row r="9">
          <cell r="B9">
            <v>0.6</v>
          </cell>
        </row>
        <row r="10">
          <cell r="B10">
            <v>1</v>
          </cell>
        </row>
        <row r="11">
          <cell r="B11">
            <v>2</v>
          </cell>
        </row>
        <row r="12">
          <cell r="B12">
            <v>25</v>
          </cell>
        </row>
        <row r="15">
          <cell r="B15">
            <v>15</v>
          </cell>
        </row>
        <row r="16">
          <cell r="B16">
            <v>15</v>
          </cell>
        </row>
        <row r="17">
          <cell r="B17">
            <v>20</v>
          </cell>
        </row>
        <row r="18">
          <cell r="B18">
            <v>10</v>
          </cell>
        </row>
        <row r="19">
          <cell r="B19">
            <v>5</v>
          </cell>
        </row>
        <row r="21">
          <cell r="B21">
            <v>0.08</v>
          </cell>
        </row>
        <row r="22">
          <cell r="B22">
            <v>0</v>
          </cell>
        </row>
        <row r="25">
          <cell r="B25">
            <v>50</v>
          </cell>
        </row>
        <row r="28">
          <cell r="B28">
            <v>0</v>
          </cell>
        </row>
        <row r="29">
          <cell r="B29">
            <v>42</v>
          </cell>
        </row>
        <row r="30">
          <cell r="B30">
            <v>900</v>
          </cell>
        </row>
        <row r="31">
          <cell r="B31">
            <v>183</v>
          </cell>
        </row>
        <row r="32">
          <cell r="B32">
            <v>160</v>
          </cell>
        </row>
        <row r="33">
          <cell r="B33">
            <v>155</v>
          </cell>
        </row>
        <row r="34">
          <cell r="B34">
            <v>200</v>
          </cell>
        </row>
        <row r="35">
          <cell r="B35">
            <v>0</v>
          </cell>
        </row>
        <row r="36">
          <cell r="B36">
            <v>0.0033</v>
          </cell>
        </row>
        <row r="37">
          <cell r="B37">
            <v>250000</v>
          </cell>
        </row>
        <row r="38">
          <cell r="B38">
            <v>0</v>
          </cell>
        </row>
        <row r="39">
          <cell r="B39">
            <v>0.025</v>
          </cell>
        </row>
        <row r="40">
          <cell r="B40">
            <v>20</v>
          </cell>
        </row>
        <row r="43">
          <cell r="B43">
            <v>0.04</v>
          </cell>
        </row>
        <row r="44">
          <cell r="B44">
            <v>0.03</v>
          </cell>
        </row>
        <row r="45">
          <cell r="B45">
            <v>12</v>
          </cell>
        </row>
        <row r="46">
          <cell r="B46">
            <v>2.5</v>
          </cell>
        </row>
        <row r="47">
          <cell r="B47">
            <v>5</v>
          </cell>
        </row>
        <row r="48">
          <cell r="B48">
            <v>10</v>
          </cell>
        </row>
        <row r="49">
          <cell r="B49">
            <v>11</v>
          </cell>
        </row>
        <row r="50">
          <cell r="B50">
            <v>15</v>
          </cell>
        </row>
        <row r="51">
          <cell r="B51">
            <v>0.02</v>
          </cell>
        </row>
        <row r="52">
          <cell r="B52">
            <v>0.3</v>
          </cell>
        </row>
        <row r="58">
          <cell r="B58">
            <v>0</v>
          </cell>
        </row>
        <row r="59">
          <cell r="B5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taaloverzicht"/>
      <sheetName val="Model"/>
      <sheetName val="Blad2"/>
      <sheetName val="Blad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sentials"/>
      <sheetName val="Investering"/>
      <sheetName val="Valuation"/>
      <sheetName val="P&amp;L, BS, CF"/>
      <sheetName val="Exploitatie_arie"/>
    </sheetNames>
    <sheetDataSet>
      <sheetData sheetId="0">
        <row r="4">
          <cell r="B4">
            <v>0.02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5"/>
  <sheetViews>
    <sheetView tabSelected="1" zoomScale="75" zoomScaleNormal="75" zoomScalePageLayoutView="0" workbookViewId="0" topLeftCell="A1">
      <selection activeCell="D57" sqref="D57"/>
    </sheetView>
  </sheetViews>
  <sheetFormatPr defaultColWidth="8.796875" defaultRowHeight="14.25"/>
  <cols>
    <col min="1" max="1" width="24.09765625" style="0" bestFit="1" customWidth="1"/>
    <col min="2" max="2" width="16" style="0" bestFit="1" customWidth="1"/>
    <col min="3" max="3" width="8" style="0" bestFit="1" customWidth="1"/>
    <col min="4" max="4" width="21.19921875" style="0" bestFit="1" customWidth="1"/>
    <col min="5" max="5" width="15.69921875" style="0" customWidth="1"/>
    <col min="6" max="6" width="15.59765625" style="0" bestFit="1" customWidth="1"/>
    <col min="7" max="9" width="14.3984375" style="0" customWidth="1"/>
    <col min="10" max="10" width="14.5" style="0" customWidth="1"/>
    <col min="11" max="14" width="14.3984375" style="0" customWidth="1"/>
    <col min="15" max="15" width="15.59765625" style="0" bestFit="1" customWidth="1"/>
  </cols>
  <sheetData>
    <row r="1" spans="1:15" ht="15">
      <c r="A1" s="60"/>
      <c r="B1" s="61"/>
      <c r="C1" s="1"/>
      <c r="D1" s="2" t="s">
        <v>0</v>
      </c>
      <c r="E1" s="3">
        <v>0</v>
      </c>
      <c r="F1" s="4">
        <v>1</v>
      </c>
      <c r="G1" s="4">
        <v>2</v>
      </c>
      <c r="H1" s="4">
        <v>3</v>
      </c>
      <c r="I1" s="4">
        <v>4</v>
      </c>
      <c r="J1" s="5">
        <v>5</v>
      </c>
      <c r="K1" s="4">
        <v>6</v>
      </c>
      <c r="L1" s="4">
        <v>7</v>
      </c>
      <c r="M1" s="4">
        <v>8</v>
      </c>
      <c r="N1" s="4">
        <v>9</v>
      </c>
      <c r="O1" s="5">
        <v>10</v>
      </c>
    </row>
    <row r="2" spans="1:15" ht="15.75" thickBot="1">
      <c r="A2" s="62"/>
      <c r="B2" s="63"/>
      <c r="C2" s="1"/>
      <c r="D2" s="6" t="s">
        <v>1</v>
      </c>
      <c r="E2" s="7"/>
      <c r="F2" s="8">
        <v>0</v>
      </c>
      <c r="G2" s="8">
        <v>1</v>
      </c>
      <c r="H2" s="8">
        <v>2</v>
      </c>
      <c r="I2" s="8">
        <v>3</v>
      </c>
      <c r="J2" s="9">
        <v>4</v>
      </c>
      <c r="K2" s="8">
        <v>5</v>
      </c>
      <c r="L2" s="8">
        <v>6</v>
      </c>
      <c r="M2" s="8">
        <v>7</v>
      </c>
      <c r="N2" s="8">
        <v>8</v>
      </c>
      <c r="O2" s="9">
        <v>9</v>
      </c>
    </row>
    <row r="3" spans="1:15" ht="14.25">
      <c r="A3" s="10" t="s">
        <v>2</v>
      </c>
      <c r="B3" s="11">
        <v>60</v>
      </c>
      <c r="C3" s="1"/>
      <c r="D3" s="12" t="s">
        <v>3</v>
      </c>
      <c r="E3" s="13"/>
      <c r="F3" s="13">
        <f>$B$3*$B$4*$B$5*(1+inflatie)^F2*$B$6*(1+groei_bezet)^F2</f>
        <v>2365200</v>
      </c>
      <c r="G3" s="13">
        <f>$B$3*$B$4*$B$5*(1+inflatie)^G2*$B$6*(1+groei_bezet)^G2</f>
        <v>2460754.08</v>
      </c>
      <c r="H3" s="13">
        <f>$B$3*$B$4*$B$5*(1+inflatie)^H2*$B$6*(1+groei_bezet)^H2</f>
        <v>2560168.544832</v>
      </c>
      <c r="I3" s="13">
        <f>$B$3*$B$4*$B$5*(1+inflatie)^I2*$B$6*(1+groei_bezet)^I2</f>
        <v>2663599.3540432123</v>
      </c>
      <c r="J3" s="14">
        <f>$B$3*$B$4*$B$5*(1+inflatie)^J2*$B$6*(1+groei_bezet)^J2</f>
        <v>2771208.7679465585</v>
      </c>
      <c r="K3" s="13">
        <f>$B$3*$B$4*$B$5*(1+inflatie)^K2*$B$6*(1+groei_bezet)^$K$2</f>
        <v>2883165.6021716</v>
      </c>
      <c r="L3" s="13">
        <f>$B$3*$B$4*$B$5*(1+inflatie)^L2*$B$6*(1+groei_bezet)^$K$2</f>
        <v>2940828.914215032</v>
      </c>
      <c r="M3" s="13">
        <f>$B$3*$B$4*$B$5*(1+inflatie)^M2*$B$6*(1+groei_bezet)^$K$2</f>
        <v>2999645.492499332</v>
      </c>
      <c r="N3" s="13">
        <f>$B$3*$B$4*$B$5*(1+inflatie)^N2*$B$6*(1+groei_bezet)^$K$2</f>
        <v>3059638.402349319</v>
      </c>
      <c r="O3" s="14">
        <f>$B$3*$B$4*$B$5*(1+inflatie)^O2*$B$6*(1+groei_bezet)^$K$2</f>
        <v>3120831.170396305</v>
      </c>
    </row>
    <row r="4" spans="1:15" ht="14.25">
      <c r="A4" s="15" t="s">
        <v>4</v>
      </c>
      <c r="B4" s="16">
        <v>365</v>
      </c>
      <c r="C4" s="1"/>
      <c r="D4" s="12" t="s">
        <v>5</v>
      </c>
      <c r="E4" s="13"/>
      <c r="F4" s="13">
        <f aca="true" t="shared" si="0" ref="F4:O4">$B$7*$B$3*$B$4*$B$6*$B$12*(1+inflatie)^F2</f>
        <v>735840</v>
      </c>
      <c r="G4" s="13">
        <f t="shared" si="0"/>
        <v>750556.8</v>
      </c>
      <c r="H4" s="13">
        <f t="shared" si="0"/>
        <v>765567.936</v>
      </c>
      <c r="I4" s="13">
        <f t="shared" si="0"/>
        <v>780879.29472</v>
      </c>
      <c r="J4" s="14">
        <f t="shared" si="0"/>
        <v>796496.8806144</v>
      </c>
      <c r="K4" s="13">
        <f t="shared" si="0"/>
        <v>812426.818226688</v>
      </c>
      <c r="L4" s="13">
        <f t="shared" si="0"/>
        <v>828675.3545912218</v>
      </c>
      <c r="M4" s="13">
        <f t="shared" si="0"/>
        <v>845248.8616830461</v>
      </c>
      <c r="N4" s="13">
        <f t="shared" si="0"/>
        <v>862153.8389167071</v>
      </c>
      <c r="O4" s="14">
        <f t="shared" si="0"/>
        <v>879396.9156950412</v>
      </c>
    </row>
    <row r="5" spans="1:15" ht="14.25">
      <c r="A5" s="15" t="s">
        <v>6</v>
      </c>
      <c r="B5" s="17">
        <v>135</v>
      </c>
      <c r="C5" s="1"/>
      <c r="D5" s="12" t="s">
        <v>7</v>
      </c>
      <c r="E5" s="13"/>
      <c r="F5" s="13">
        <f aca="true" t="shared" si="1" ref="F5:O5">($B$7*$B$3*$B$4*$B$6*$B$16*$B$17+$B$18)*(1+$B$19)*(1+inflatie)^F2</f>
        <v>1834140</v>
      </c>
      <c r="G5" s="13">
        <f t="shared" si="1"/>
        <v>1870822.8</v>
      </c>
      <c r="H5" s="13">
        <f t="shared" si="1"/>
        <v>1908239.256</v>
      </c>
      <c r="I5" s="13">
        <f t="shared" si="1"/>
        <v>1946404.04112</v>
      </c>
      <c r="J5" s="14">
        <f t="shared" si="1"/>
        <v>1985332.1219424</v>
      </c>
      <c r="K5" s="13">
        <f t="shared" si="1"/>
        <v>2025038.764381248</v>
      </c>
      <c r="L5" s="13">
        <f t="shared" si="1"/>
        <v>2065539.5396688732</v>
      </c>
      <c r="M5" s="13">
        <f t="shared" si="1"/>
        <v>2106850.33046225</v>
      </c>
      <c r="N5" s="13">
        <f t="shared" si="1"/>
        <v>2148987.337071495</v>
      </c>
      <c r="O5" s="14">
        <f t="shared" si="1"/>
        <v>2191967.083812925</v>
      </c>
    </row>
    <row r="6" spans="1:15" ht="14.25">
      <c r="A6" s="15" t="s">
        <v>8</v>
      </c>
      <c r="B6" s="18">
        <v>0.8</v>
      </c>
      <c r="C6" s="1"/>
      <c r="D6" s="12" t="s">
        <v>9</v>
      </c>
      <c r="E6" s="13"/>
      <c r="F6" s="13">
        <f aca="true" t="shared" si="2" ref="F6:O6">$B$21*F3</f>
        <v>11826</v>
      </c>
      <c r="G6" s="13">
        <f t="shared" si="2"/>
        <v>12303.770400000001</v>
      </c>
      <c r="H6" s="13">
        <f t="shared" si="2"/>
        <v>12800.84272416</v>
      </c>
      <c r="I6" s="13">
        <f t="shared" si="2"/>
        <v>13317.996770216061</v>
      </c>
      <c r="J6" s="14">
        <f t="shared" si="2"/>
        <v>13856.043839732793</v>
      </c>
      <c r="K6" s="13">
        <f t="shared" si="2"/>
        <v>14415.828010858</v>
      </c>
      <c r="L6" s="13">
        <f t="shared" si="2"/>
        <v>14704.14457107516</v>
      </c>
      <c r="M6" s="13">
        <f t="shared" si="2"/>
        <v>14998.22746249666</v>
      </c>
      <c r="N6" s="13">
        <f t="shared" si="2"/>
        <v>15298.192011746594</v>
      </c>
      <c r="O6" s="14">
        <f t="shared" si="2"/>
        <v>15604.155851981526</v>
      </c>
    </row>
    <row r="7" spans="1:15" ht="15">
      <c r="A7" s="15" t="s">
        <v>10</v>
      </c>
      <c r="B7" s="16">
        <v>1.2</v>
      </c>
      <c r="C7" s="1"/>
      <c r="D7" s="19" t="s">
        <v>11</v>
      </c>
      <c r="E7" s="13"/>
      <c r="F7" s="20">
        <f aca="true" t="shared" si="3" ref="F7:O7">SUBTOTAL(9,F3:F6)</f>
        <v>4947006</v>
      </c>
      <c r="G7" s="20">
        <f t="shared" si="3"/>
        <v>5094437.4503999995</v>
      </c>
      <c r="H7" s="20">
        <f t="shared" si="3"/>
        <v>5246776.579556161</v>
      </c>
      <c r="I7" s="20">
        <f t="shared" si="3"/>
        <v>5404200.686653429</v>
      </c>
      <c r="J7" s="21">
        <f t="shared" si="3"/>
        <v>5566893.814343092</v>
      </c>
      <c r="K7" s="20">
        <f t="shared" si="3"/>
        <v>5735047.012790394</v>
      </c>
      <c r="L7" s="20">
        <f t="shared" si="3"/>
        <v>5849747.953046202</v>
      </c>
      <c r="M7" s="20">
        <f t="shared" si="3"/>
        <v>5966742.912107125</v>
      </c>
      <c r="N7" s="20">
        <f t="shared" si="3"/>
        <v>6086077.770349268</v>
      </c>
      <c r="O7" s="21">
        <f t="shared" si="3"/>
        <v>6207799.325756253</v>
      </c>
    </row>
    <row r="8" spans="1:15" ht="14.25">
      <c r="A8" s="15"/>
      <c r="B8" s="16"/>
      <c r="C8" s="1"/>
      <c r="D8" s="12" t="s">
        <v>12</v>
      </c>
      <c r="E8" s="13"/>
      <c r="F8" s="22">
        <f aca="true" t="shared" si="4" ref="F8:O8">$B$23*F7</f>
        <v>220362.45050278032</v>
      </c>
      <c r="G8" s="22">
        <f t="shared" si="4"/>
        <v>226929.72689001798</v>
      </c>
      <c r="H8" s="22">
        <f t="shared" si="4"/>
        <v>233715.6139110386</v>
      </c>
      <c r="I8" s="22">
        <f t="shared" si="4"/>
        <v>240728.00928880167</v>
      </c>
      <c r="J8" s="23">
        <f t="shared" si="4"/>
        <v>247975.11113134157</v>
      </c>
      <c r="K8" s="22">
        <f t="shared" si="4"/>
        <v>255465.4296936655</v>
      </c>
      <c r="L8" s="22">
        <f t="shared" si="4"/>
        <v>260574.73828753878</v>
      </c>
      <c r="M8" s="22">
        <f t="shared" si="4"/>
        <v>265786.2330532895</v>
      </c>
      <c r="N8" s="22">
        <f t="shared" si="4"/>
        <v>271101.9577143553</v>
      </c>
      <c r="O8" s="23">
        <f t="shared" si="4"/>
        <v>276523.9968686424</v>
      </c>
    </row>
    <row r="9" spans="1:15" ht="14.25">
      <c r="A9" s="15" t="s">
        <v>13</v>
      </c>
      <c r="B9" s="24">
        <v>0.275</v>
      </c>
      <c r="C9" s="1"/>
      <c r="D9" s="12" t="s">
        <v>14</v>
      </c>
      <c r="E9" s="13"/>
      <c r="F9" s="13">
        <f aca="true" t="shared" si="5" ref="F9:O9">F7-F8</f>
        <v>4726643.54949722</v>
      </c>
      <c r="G9" s="13">
        <f t="shared" si="5"/>
        <v>4867507.723509981</v>
      </c>
      <c r="H9" s="13">
        <f t="shared" si="5"/>
        <v>5013060.965645122</v>
      </c>
      <c r="I9" s="13">
        <f t="shared" si="5"/>
        <v>5163472.677364627</v>
      </c>
      <c r="J9" s="14">
        <f t="shared" si="5"/>
        <v>5318918.703211751</v>
      </c>
      <c r="K9" s="13">
        <f t="shared" si="5"/>
        <v>5479581.583096729</v>
      </c>
      <c r="L9" s="13">
        <f t="shared" si="5"/>
        <v>5589173.2147586625</v>
      </c>
      <c r="M9" s="13">
        <f t="shared" si="5"/>
        <v>5700956.679053836</v>
      </c>
      <c r="N9" s="13">
        <f t="shared" si="5"/>
        <v>5814975.812634912</v>
      </c>
      <c r="O9" s="14">
        <f t="shared" si="5"/>
        <v>5931275.328887611</v>
      </c>
    </row>
    <row r="10" spans="1:15" ht="14.25">
      <c r="A10" s="15" t="s">
        <v>15</v>
      </c>
      <c r="B10" s="25">
        <v>0.05</v>
      </c>
      <c r="C10" s="1"/>
      <c r="D10" s="12"/>
      <c r="E10" s="13"/>
      <c r="F10" s="13"/>
      <c r="G10" s="13"/>
      <c r="H10" s="13"/>
      <c r="I10" s="13"/>
      <c r="J10" s="14"/>
      <c r="K10" s="13"/>
      <c r="L10" s="13"/>
      <c r="M10" s="13"/>
      <c r="N10" s="13"/>
      <c r="O10" s="14"/>
    </row>
    <row r="11" spans="1:15" ht="14.25">
      <c r="A11" s="15"/>
      <c r="B11" s="16"/>
      <c r="C11" s="1"/>
      <c r="D11" s="12" t="s">
        <v>16</v>
      </c>
      <c r="E11" s="13"/>
      <c r="F11" s="13">
        <f aca="true" t="shared" si="6" ref="F11:O11">$B$9*F3+$B$13*F4+F5/(1+$B$19)</f>
        <v>2706282.8</v>
      </c>
      <c r="G11" s="13">
        <f t="shared" si="6"/>
        <v>2773677.228</v>
      </c>
      <c r="H11" s="13">
        <f t="shared" si="6"/>
        <v>2842955.6029487997</v>
      </c>
      <c r="I11" s="13">
        <f t="shared" si="6"/>
        <v>2914177.2605442833</v>
      </c>
      <c r="J11" s="14">
        <f t="shared" si="6"/>
        <v>2987403.5981313516</v>
      </c>
      <c r="K11" s="13">
        <f t="shared" si="6"/>
        <v>3062698.1512821587</v>
      </c>
      <c r="L11" s="13">
        <f t="shared" si="6"/>
        <v>3123952.114307802</v>
      </c>
      <c r="M11" s="13">
        <f t="shared" si="6"/>
        <v>3186431.1565939575</v>
      </c>
      <c r="N11" s="13">
        <f t="shared" si="6"/>
        <v>3250159.7797258366</v>
      </c>
      <c r="O11" s="14">
        <f t="shared" si="6"/>
        <v>3315162.9753203536</v>
      </c>
    </row>
    <row r="12" spans="1:15" ht="14.25">
      <c r="A12" s="26" t="s">
        <v>17</v>
      </c>
      <c r="B12" s="17">
        <v>35</v>
      </c>
      <c r="C12" s="1"/>
      <c r="D12" s="12" t="s">
        <v>18</v>
      </c>
      <c r="E12" s="13"/>
      <c r="F12" s="13">
        <f aca="true" t="shared" si="7" ref="F12:O12">$B$10*F3+$B$14*F4</f>
        <v>206560.8</v>
      </c>
      <c r="G12" s="13">
        <f t="shared" si="7"/>
        <v>213104.52000000002</v>
      </c>
      <c r="H12" s="13">
        <f t="shared" si="7"/>
        <v>219876.5795616</v>
      </c>
      <c r="I12" s="13">
        <f t="shared" si="7"/>
        <v>226885.4830685606</v>
      </c>
      <c r="J12" s="14">
        <f t="shared" si="7"/>
        <v>234140.06407105594</v>
      </c>
      <c r="K12" s="13">
        <f t="shared" si="7"/>
        <v>241649.49829578254</v>
      </c>
      <c r="L12" s="13">
        <f t="shared" si="7"/>
        <v>246482.48826169822</v>
      </c>
      <c r="M12" s="13">
        <f t="shared" si="7"/>
        <v>251412.13802693214</v>
      </c>
      <c r="N12" s="13">
        <f t="shared" si="7"/>
        <v>256440.38078747079</v>
      </c>
      <c r="O12" s="14">
        <f t="shared" si="7"/>
        <v>261569.1884032202</v>
      </c>
    </row>
    <row r="13" spans="1:15" ht="14.25">
      <c r="A13" s="15" t="s">
        <v>19</v>
      </c>
      <c r="B13" s="18">
        <v>0.42</v>
      </c>
      <c r="C13" s="1"/>
      <c r="D13" s="12" t="s">
        <v>20</v>
      </c>
      <c r="E13" s="13"/>
      <c r="F13" s="13">
        <f aca="true" t="shared" si="8" ref="F13:O13">F9-F11-F12</f>
        <v>1813799.9494972199</v>
      </c>
      <c r="G13" s="13">
        <f t="shared" si="8"/>
        <v>1880725.9755099812</v>
      </c>
      <c r="H13" s="13">
        <f t="shared" si="8"/>
        <v>1950228.7831347226</v>
      </c>
      <c r="I13" s="13">
        <f t="shared" si="8"/>
        <v>2022409.9337517829</v>
      </c>
      <c r="J13" s="14">
        <f t="shared" si="8"/>
        <v>2097375.041009343</v>
      </c>
      <c r="K13" s="13">
        <f t="shared" si="8"/>
        <v>2175233.9335187874</v>
      </c>
      <c r="L13" s="13">
        <f t="shared" si="8"/>
        <v>2218738.612189162</v>
      </c>
      <c r="M13" s="13">
        <f t="shared" si="8"/>
        <v>2263113.384432946</v>
      </c>
      <c r="N13" s="13">
        <f t="shared" si="8"/>
        <v>2308375.652121605</v>
      </c>
      <c r="O13" s="14">
        <f t="shared" si="8"/>
        <v>2354543.1651640367</v>
      </c>
    </row>
    <row r="14" spans="1:15" ht="14.25">
      <c r="A14" s="26" t="s">
        <v>21</v>
      </c>
      <c r="B14" s="25">
        <v>0.12</v>
      </c>
      <c r="C14" s="1"/>
      <c r="D14" s="12"/>
      <c r="E14" s="13"/>
      <c r="F14" s="1"/>
      <c r="G14" s="1"/>
      <c r="H14" s="1"/>
      <c r="I14" s="1"/>
      <c r="J14" s="27"/>
      <c r="K14" s="1"/>
      <c r="L14" s="1"/>
      <c r="M14" s="1"/>
      <c r="N14" s="1"/>
      <c r="O14" s="27"/>
    </row>
    <row r="15" spans="1:15" ht="14.25">
      <c r="A15" s="15"/>
      <c r="B15" s="16"/>
      <c r="C15" s="1"/>
      <c r="D15" s="12" t="s">
        <v>22</v>
      </c>
      <c r="E15" s="13">
        <f>investering</f>
        <v>8900000</v>
      </c>
      <c r="F15" s="22"/>
      <c r="G15" s="22"/>
      <c r="H15" s="22"/>
      <c r="I15" s="22"/>
      <c r="J15" s="23"/>
      <c r="K15" s="22"/>
      <c r="L15" s="22"/>
      <c r="M15" s="22"/>
      <c r="N15" s="22"/>
      <c r="O15" s="23"/>
    </row>
    <row r="16" spans="1:15" ht="14.25">
      <c r="A16" s="15" t="s">
        <v>23</v>
      </c>
      <c r="B16" s="16">
        <v>1.5</v>
      </c>
      <c r="C16" s="1"/>
      <c r="D16" s="28" t="s">
        <v>24</v>
      </c>
      <c r="E16" s="13"/>
      <c r="F16" s="13">
        <f>SUM($B$25:$B$28)*F7+$B$29*(1+inflatie)^F2+$B$34</f>
        <v>631965.5700000001</v>
      </c>
      <c r="G16" s="13">
        <f aca="true" t="shared" si="9" ref="G16:O16">SUM($B$25:$B$28)*G7+$B$29*(1+inflatie)^G2</f>
        <v>496211.557788</v>
      </c>
      <c r="H16" s="13">
        <f t="shared" si="9"/>
        <v>510928.57505783526</v>
      </c>
      <c r="I16" s="13">
        <f t="shared" si="9"/>
        <v>526133.5612320758</v>
      </c>
      <c r="J16" s="14">
        <f t="shared" si="9"/>
        <v>541844.0982825937</v>
      </c>
      <c r="K16" s="13">
        <f t="shared" si="9"/>
        <v>558078.4358534875</v>
      </c>
      <c r="L16" s="13">
        <f t="shared" si="9"/>
        <v>569240.0045705572</v>
      </c>
      <c r="M16" s="13">
        <f t="shared" si="9"/>
        <v>580624.8046619683</v>
      </c>
      <c r="N16" s="13">
        <f t="shared" si="9"/>
        <v>592237.3007552077</v>
      </c>
      <c r="O16" s="14">
        <f t="shared" si="9"/>
        <v>604082.0467703118</v>
      </c>
    </row>
    <row r="17" spans="1:15" ht="14.25">
      <c r="A17" s="15" t="s">
        <v>25</v>
      </c>
      <c r="B17" s="17">
        <v>50</v>
      </c>
      <c r="C17" s="1"/>
      <c r="D17" s="29" t="s">
        <v>26</v>
      </c>
      <c r="E17" s="13"/>
      <c r="F17" s="13">
        <f aca="true" t="shared" si="10" ref="F17:O17">F13-F15-F16</f>
        <v>1181834.3794972198</v>
      </c>
      <c r="G17" s="13">
        <f t="shared" si="10"/>
        <v>1384514.4177219812</v>
      </c>
      <c r="H17" s="13">
        <f t="shared" si="10"/>
        <v>1439300.2080768873</v>
      </c>
      <c r="I17" s="13">
        <f t="shared" si="10"/>
        <v>1496276.372519707</v>
      </c>
      <c r="J17" s="14">
        <f t="shared" si="10"/>
        <v>1555530.9427267495</v>
      </c>
      <c r="K17" s="13">
        <f t="shared" si="10"/>
        <v>1617155.4976653</v>
      </c>
      <c r="L17" s="13">
        <f t="shared" si="10"/>
        <v>1649498.6076186048</v>
      </c>
      <c r="M17" s="13">
        <f t="shared" si="10"/>
        <v>1682488.5797709776</v>
      </c>
      <c r="N17" s="13">
        <f t="shared" si="10"/>
        <v>1716138.3513663972</v>
      </c>
      <c r="O17" s="14">
        <f t="shared" si="10"/>
        <v>1750461.1183937248</v>
      </c>
    </row>
    <row r="18" spans="1:15" ht="14.25">
      <c r="A18" s="26" t="s">
        <v>27</v>
      </c>
      <c r="B18" s="17">
        <v>170000</v>
      </c>
      <c r="C18" s="1"/>
      <c r="D18" s="28"/>
      <c r="E18" s="13"/>
      <c r="F18" s="13"/>
      <c r="G18" s="13"/>
      <c r="H18" s="13"/>
      <c r="I18" s="13"/>
      <c r="J18" s="14"/>
      <c r="K18" s="13"/>
      <c r="L18" s="13"/>
      <c r="M18" s="13"/>
      <c r="N18" s="13"/>
      <c r="O18" s="14"/>
    </row>
    <row r="19" spans="1:15" ht="14.25">
      <c r="A19" s="26" t="s">
        <v>28</v>
      </c>
      <c r="B19" s="18">
        <v>0.05</v>
      </c>
      <c r="C19" s="1"/>
      <c r="D19" s="28" t="s">
        <v>29</v>
      </c>
      <c r="E19" s="13"/>
      <c r="F19" s="13">
        <f aca="true" t="shared" si="11" ref="F19:O19">$B$37/$B$32*(1+inflatie)^F2</f>
        <v>180000</v>
      </c>
      <c r="G19" s="13">
        <f t="shared" si="11"/>
        <v>183600</v>
      </c>
      <c r="H19" s="13">
        <f t="shared" si="11"/>
        <v>187272</v>
      </c>
      <c r="I19" s="13">
        <f t="shared" si="11"/>
        <v>191017.43999999997</v>
      </c>
      <c r="J19" s="14">
        <f t="shared" si="11"/>
        <v>194837.7888</v>
      </c>
      <c r="K19" s="13">
        <f t="shared" si="11"/>
        <v>198734.54457600001</v>
      </c>
      <c r="L19" s="13">
        <f t="shared" si="11"/>
        <v>202709.23546752002</v>
      </c>
      <c r="M19" s="13">
        <f t="shared" si="11"/>
        <v>206763.42017687036</v>
      </c>
      <c r="N19" s="13">
        <f t="shared" si="11"/>
        <v>210898.6885804078</v>
      </c>
      <c r="O19" s="14">
        <f t="shared" si="11"/>
        <v>215116.66235201596</v>
      </c>
    </row>
    <row r="20" spans="1:15" ht="14.25">
      <c r="A20" s="15"/>
      <c r="B20" s="16"/>
      <c r="C20" s="1"/>
      <c r="D20" s="12" t="s">
        <v>30</v>
      </c>
      <c r="E20" s="13"/>
      <c r="F20" s="13">
        <f aca="true" t="shared" si="12" ref="F20:O20">$B$33*($B$37+$B$34)</f>
        <v>105000</v>
      </c>
      <c r="G20" s="13">
        <f t="shared" si="12"/>
        <v>105000</v>
      </c>
      <c r="H20" s="13">
        <f t="shared" si="12"/>
        <v>105000</v>
      </c>
      <c r="I20" s="13">
        <f t="shared" si="12"/>
        <v>105000</v>
      </c>
      <c r="J20" s="14">
        <f t="shared" si="12"/>
        <v>105000</v>
      </c>
      <c r="K20" s="13">
        <f t="shared" si="12"/>
        <v>105000</v>
      </c>
      <c r="L20" s="13">
        <f t="shared" si="12"/>
        <v>105000</v>
      </c>
      <c r="M20" s="13">
        <f t="shared" si="12"/>
        <v>105000</v>
      </c>
      <c r="N20" s="13">
        <f t="shared" si="12"/>
        <v>105000</v>
      </c>
      <c r="O20" s="14">
        <f t="shared" si="12"/>
        <v>105000</v>
      </c>
    </row>
    <row r="21" spans="1:15" ht="14.25">
      <c r="A21" s="26" t="s">
        <v>31</v>
      </c>
      <c r="B21" s="30">
        <v>0.005</v>
      </c>
      <c r="C21" s="1"/>
      <c r="D21" s="12"/>
      <c r="E21" s="13"/>
      <c r="F21" s="1"/>
      <c r="G21" s="1"/>
      <c r="H21" s="1"/>
      <c r="I21" s="1"/>
      <c r="J21" s="27"/>
      <c r="K21" s="1"/>
      <c r="L21" s="1"/>
      <c r="M21" s="1"/>
      <c r="N21" s="1"/>
      <c r="O21" s="27"/>
    </row>
    <row r="22" spans="1:15" ht="14.25">
      <c r="A22" s="26"/>
      <c r="B22" s="30"/>
      <c r="C22" s="1"/>
      <c r="D22" s="12" t="s">
        <v>32</v>
      </c>
      <c r="E22" s="13"/>
      <c r="F22" s="13">
        <f aca="true" t="shared" si="13" ref="F22:O22">F17-F19-F20</f>
        <v>896834.3794972198</v>
      </c>
      <c r="G22" s="13">
        <f t="shared" si="13"/>
        <v>1095914.4177219812</v>
      </c>
      <c r="H22" s="13">
        <f t="shared" si="13"/>
        <v>1147028.2080768873</v>
      </c>
      <c r="I22" s="13">
        <f t="shared" si="13"/>
        <v>1200258.9325197071</v>
      </c>
      <c r="J22" s="14">
        <f t="shared" si="13"/>
        <v>1255693.1539267495</v>
      </c>
      <c r="K22" s="13">
        <f t="shared" si="13"/>
        <v>1313420.9530893</v>
      </c>
      <c r="L22" s="13">
        <f t="shared" si="13"/>
        <v>1341789.3721510847</v>
      </c>
      <c r="M22" s="13">
        <f t="shared" si="13"/>
        <v>1370725.1595941072</v>
      </c>
      <c r="N22" s="13">
        <f t="shared" si="13"/>
        <v>1400239.6627859895</v>
      </c>
      <c r="O22" s="14">
        <f t="shared" si="13"/>
        <v>1430344.4560417088</v>
      </c>
    </row>
    <row r="23" spans="1:15" ht="14.25">
      <c r="A23" s="15" t="s">
        <v>33</v>
      </c>
      <c r="B23" s="30">
        <v>0.04454460950780741</v>
      </c>
      <c r="C23" s="1"/>
      <c r="D23" s="12"/>
      <c r="E23" s="13"/>
      <c r="F23" s="1"/>
      <c r="G23" s="1"/>
      <c r="H23" s="1"/>
      <c r="I23" s="1"/>
      <c r="J23" s="27"/>
      <c r="K23" s="1"/>
      <c r="L23" s="1"/>
      <c r="M23" s="1"/>
      <c r="N23" s="1"/>
      <c r="O23" s="27"/>
    </row>
    <row r="24" spans="1:15" ht="14.25">
      <c r="A24" s="15"/>
      <c r="B24" s="18"/>
      <c r="C24" s="1"/>
      <c r="D24" s="12" t="s">
        <v>34</v>
      </c>
      <c r="E24" s="13">
        <f>-E15</f>
        <v>-8900000</v>
      </c>
      <c r="F24" s="13">
        <f aca="true" t="shared" si="14" ref="F24:O24">F22+F19</f>
        <v>1076834.3794972198</v>
      </c>
      <c r="G24" s="13">
        <f t="shared" si="14"/>
        <v>1279514.4177219812</v>
      </c>
      <c r="H24" s="13">
        <f t="shared" si="14"/>
        <v>1334300.2080768873</v>
      </c>
      <c r="I24" s="13">
        <f t="shared" si="14"/>
        <v>1391276.372519707</v>
      </c>
      <c r="J24" s="14">
        <f t="shared" si="14"/>
        <v>1450530.9427267495</v>
      </c>
      <c r="K24" s="13">
        <f t="shared" si="14"/>
        <v>1512155.4976653</v>
      </c>
      <c r="L24" s="13">
        <f t="shared" si="14"/>
        <v>1544498.6076186048</v>
      </c>
      <c r="M24" s="13">
        <f t="shared" si="14"/>
        <v>1577488.5797709776</v>
      </c>
      <c r="N24" s="13">
        <f t="shared" si="14"/>
        <v>1611138.3513663972</v>
      </c>
      <c r="O24" s="14">
        <f t="shared" si="14"/>
        <v>1645461.1183937248</v>
      </c>
    </row>
    <row r="25" spans="1:15" ht="14.25">
      <c r="A25" s="15" t="s">
        <v>35</v>
      </c>
      <c r="B25" s="31">
        <v>0.03</v>
      </c>
      <c r="C25" s="1"/>
      <c r="D25" s="12" t="s">
        <v>36</v>
      </c>
      <c r="E25" s="13">
        <f>E24</f>
        <v>-8900000</v>
      </c>
      <c r="F25" s="13">
        <f aca="true" t="shared" si="15" ref="F25:O25">E25+F24</f>
        <v>-7823165.62050278</v>
      </c>
      <c r="G25" s="13">
        <f t="shared" si="15"/>
        <v>-6543651.202780799</v>
      </c>
      <c r="H25" s="13">
        <f t="shared" si="15"/>
        <v>-5209350.994703911</v>
      </c>
      <c r="I25" s="13">
        <f t="shared" si="15"/>
        <v>-3818074.622184204</v>
      </c>
      <c r="J25" s="14">
        <f t="shared" si="15"/>
        <v>-2367543.6794574545</v>
      </c>
      <c r="K25" s="13">
        <f t="shared" si="15"/>
        <v>-855388.1817921544</v>
      </c>
      <c r="L25" s="13">
        <f t="shared" si="15"/>
        <v>689110.4258264503</v>
      </c>
      <c r="M25" s="13">
        <f t="shared" si="15"/>
        <v>2266599.005597428</v>
      </c>
      <c r="N25" s="13">
        <f t="shared" si="15"/>
        <v>3877737.3569638254</v>
      </c>
      <c r="O25" s="14">
        <f t="shared" si="15"/>
        <v>5523198.47535755</v>
      </c>
    </row>
    <row r="26" spans="1:15" ht="14.25">
      <c r="A26" s="15" t="s">
        <v>37</v>
      </c>
      <c r="B26" s="32">
        <v>0.02</v>
      </c>
      <c r="C26" s="1"/>
      <c r="D26" s="12" t="s">
        <v>38</v>
      </c>
      <c r="E26" s="33"/>
      <c r="F26" s="33">
        <f aca="true" t="shared" si="16" ref="F26:O26">F22/F7</f>
        <v>0.1812883144870291</v>
      </c>
      <c r="G26" s="33">
        <f t="shared" si="16"/>
        <v>0.21511981026206012</v>
      </c>
      <c r="H26" s="33">
        <f t="shared" si="16"/>
        <v>0.21861579022560887</v>
      </c>
      <c r="I26" s="33">
        <f t="shared" si="16"/>
        <v>0.2220974020235677</v>
      </c>
      <c r="J26" s="34">
        <f t="shared" si="16"/>
        <v>0.22556441631623336</v>
      </c>
      <c r="K26" s="33">
        <f t="shared" si="16"/>
        <v>0.22901659745074235</v>
      </c>
      <c r="L26" s="33">
        <f t="shared" si="16"/>
        <v>0.22937558727677496</v>
      </c>
      <c r="M26" s="33">
        <f t="shared" si="16"/>
        <v>0.22972753808661123</v>
      </c>
      <c r="N26" s="33">
        <f t="shared" si="16"/>
        <v>0.23007258790017607</v>
      </c>
      <c r="O26" s="34">
        <f t="shared" si="16"/>
        <v>0.2304108720311219</v>
      </c>
    </row>
    <row r="27" spans="1:15" ht="15" thickBot="1">
      <c r="A27" s="15" t="s">
        <v>39</v>
      </c>
      <c r="B27" s="35">
        <v>0.02</v>
      </c>
      <c r="C27" s="1"/>
      <c r="D27" s="36" t="s">
        <v>40</v>
      </c>
      <c r="E27" s="37"/>
      <c r="F27" s="37">
        <f aca="true" t="shared" si="17" ref="F27:O27">F22/investering</f>
        <v>0.10076790780867638</v>
      </c>
      <c r="G27" s="37">
        <f t="shared" si="17"/>
        <v>0.12313645142943609</v>
      </c>
      <c r="H27" s="37">
        <f t="shared" si="17"/>
        <v>0.1288795739412233</v>
      </c>
      <c r="I27" s="37">
        <f t="shared" si="17"/>
        <v>0.13486055421569743</v>
      </c>
      <c r="J27" s="55">
        <f t="shared" si="17"/>
        <v>0.1410891184187359</v>
      </c>
      <c r="K27" s="37">
        <f t="shared" si="17"/>
        <v>0.1475753879875618</v>
      </c>
      <c r="L27" s="37">
        <f t="shared" si="17"/>
        <v>0.15076285080349267</v>
      </c>
      <c r="M27" s="37">
        <f t="shared" si="17"/>
        <v>0.15401406287574237</v>
      </c>
      <c r="N27" s="37">
        <f t="shared" si="17"/>
        <v>0.15733029918943703</v>
      </c>
      <c r="O27" s="37">
        <f t="shared" si="17"/>
        <v>0.16071286022940548</v>
      </c>
    </row>
    <row r="28" spans="1:15" ht="15">
      <c r="A28" s="15" t="s">
        <v>41</v>
      </c>
      <c r="B28" s="35">
        <v>0.025</v>
      </c>
      <c r="C28" s="1"/>
      <c r="D28" s="56" t="str">
        <f>D1</f>
        <v>Jaar:</v>
      </c>
      <c r="E28" s="3"/>
      <c r="F28" s="4">
        <f aca="true" t="shared" si="18" ref="F28:F54">K1</f>
        <v>6</v>
      </c>
      <c r="G28" s="4">
        <f aca="true" t="shared" si="19" ref="G28:G54">L1</f>
        <v>7</v>
      </c>
      <c r="H28" s="4">
        <f aca="true" t="shared" si="20" ref="H28:H54">M1</f>
        <v>8</v>
      </c>
      <c r="I28" s="4">
        <f aca="true" t="shared" si="21" ref="I28:I54">N1</f>
        <v>9</v>
      </c>
      <c r="J28" s="5">
        <f aca="true" t="shared" si="22" ref="J28:J54">O1</f>
        <v>10</v>
      </c>
      <c r="K28" s="1"/>
      <c r="L28" s="1"/>
      <c r="M28" s="1"/>
      <c r="N28" s="1"/>
      <c r="O28" s="1"/>
    </row>
    <row r="29" spans="1:15" ht="15.75" thickBot="1">
      <c r="A29" s="15" t="s">
        <v>42</v>
      </c>
      <c r="B29" s="39">
        <v>12000</v>
      </c>
      <c r="C29" s="1"/>
      <c r="D29" s="6" t="str">
        <f aca="true" t="shared" si="23" ref="D29:D54">D2</f>
        <v>Indexatie:</v>
      </c>
      <c r="E29" s="7"/>
      <c r="F29" s="8">
        <f t="shared" si="18"/>
        <v>5</v>
      </c>
      <c r="G29" s="8">
        <f t="shared" si="19"/>
        <v>6</v>
      </c>
      <c r="H29" s="8">
        <f t="shared" si="20"/>
        <v>7</v>
      </c>
      <c r="I29" s="8">
        <f t="shared" si="21"/>
        <v>8</v>
      </c>
      <c r="J29" s="9">
        <f t="shared" si="22"/>
        <v>9</v>
      </c>
      <c r="K29" s="1"/>
      <c r="L29" s="1"/>
      <c r="M29" s="1"/>
      <c r="N29" s="1"/>
      <c r="O29" s="1"/>
    </row>
    <row r="30" spans="1:15" ht="14.25">
      <c r="A30" s="15"/>
      <c r="B30" s="18"/>
      <c r="C30" s="1"/>
      <c r="D30" s="12" t="str">
        <f t="shared" si="23"/>
        <v>Omzet logies</v>
      </c>
      <c r="E30" s="1"/>
      <c r="F30" s="13">
        <f t="shared" si="18"/>
        <v>2883165.6021716</v>
      </c>
      <c r="G30" s="13">
        <f t="shared" si="19"/>
        <v>2940828.914215032</v>
      </c>
      <c r="H30" s="13">
        <f t="shared" si="20"/>
        <v>2999645.492499332</v>
      </c>
      <c r="I30" s="13">
        <f t="shared" si="21"/>
        <v>3059638.402349319</v>
      </c>
      <c r="J30" s="14">
        <f t="shared" si="22"/>
        <v>3120831.170396305</v>
      </c>
      <c r="K30" s="1"/>
      <c r="L30" s="1"/>
      <c r="M30" s="1"/>
      <c r="N30" s="1"/>
      <c r="O30" s="1"/>
    </row>
    <row r="31" spans="1:15" ht="14.25">
      <c r="A31" s="15" t="s">
        <v>43</v>
      </c>
      <c r="B31" s="32">
        <v>0.025</v>
      </c>
      <c r="C31" s="1"/>
      <c r="D31" s="12" t="str">
        <f t="shared" si="23"/>
        <v>Omzet F&amp;B</v>
      </c>
      <c r="E31" s="1"/>
      <c r="F31" s="13">
        <f t="shared" si="18"/>
        <v>812426.818226688</v>
      </c>
      <c r="G31" s="13">
        <f t="shared" si="19"/>
        <v>828675.3545912218</v>
      </c>
      <c r="H31" s="13">
        <f t="shared" si="20"/>
        <v>845248.8616830461</v>
      </c>
      <c r="I31" s="13">
        <f t="shared" si="21"/>
        <v>862153.8389167071</v>
      </c>
      <c r="J31" s="14">
        <f t="shared" si="22"/>
        <v>879396.9156950412</v>
      </c>
      <c r="K31" s="1"/>
      <c r="L31" s="1"/>
      <c r="M31" s="1"/>
      <c r="N31" s="1"/>
      <c r="O31" s="1"/>
    </row>
    <row r="32" spans="1:15" ht="14.25">
      <c r="A32" s="15" t="s">
        <v>44</v>
      </c>
      <c r="B32" s="40">
        <v>5</v>
      </c>
      <c r="C32" s="1"/>
      <c r="D32" s="12" t="str">
        <f t="shared" si="23"/>
        <v>Omzet care</v>
      </c>
      <c r="E32" s="1"/>
      <c r="F32" s="13">
        <f t="shared" si="18"/>
        <v>2025038.764381248</v>
      </c>
      <c r="G32" s="13">
        <f t="shared" si="19"/>
        <v>2065539.5396688732</v>
      </c>
      <c r="H32" s="13">
        <f t="shared" si="20"/>
        <v>2106850.33046225</v>
      </c>
      <c r="I32" s="13">
        <f t="shared" si="21"/>
        <v>2148987.337071495</v>
      </c>
      <c r="J32" s="14">
        <f t="shared" si="22"/>
        <v>2191967.083812925</v>
      </c>
      <c r="K32" s="1"/>
      <c r="L32" s="1"/>
      <c r="M32" s="1"/>
      <c r="N32" s="1"/>
      <c r="O32" s="1"/>
    </row>
    <row r="33" spans="1:15" ht="14.25">
      <c r="A33" s="26" t="s">
        <v>30</v>
      </c>
      <c r="B33" s="41">
        <v>0.1</v>
      </c>
      <c r="C33" s="1"/>
      <c r="D33" s="12" t="str">
        <f t="shared" si="23"/>
        <v>Diversen omzet</v>
      </c>
      <c r="E33" s="1"/>
      <c r="F33" s="13">
        <f t="shared" si="18"/>
        <v>14415.828010858</v>
      </c>
      <c r="G33" s="13">
        <f t="shared" si="19"/>
        <v>14704.14457107516</v>
      </c>
      <c r="H33" s="13">
        <f t="shared" si="20"/>
        <v>14998.22746249666</v>
      </c>
      <c r="I33" s="13">
        <f t="shared" si="21"/>
        <v>15298.192011746594</v>
      </c>
      <c r="J33" s="14">
        <f t="shared" si="22"/>
        <v>15604.155851981526</v>
      </c>
      <c r="K33" s="1"/>
      <c r="L33" s="1"/>
      <c r="M33" s="1"/>
      <c r="N33" s="1"/>
      <c r="O33" s="1"/>
    </row>
    <row r="34" spans="1:15" ht="15">
      <c r="A34" s="15" t="s">
        <v>45</v>
      </c>
      <c r="B34" s="17">
        <v>150000</v>
      </c>
      <c r="C34" s="1"/>
      <c r="D34" s="12" t="str">
        <f t="shared" si="23"/>
        <v>Totaal omzet</v>
      </c>
      <c r="E34" s="1"/>
      <c r="F34" s="20">
        <f t="shared" si="18"/>
        <v>5735047.012790394</v>
      </c>
      <c r="G34" s="20">
        <f t="shared" si="19"/>
        <v>5849747.953046202</v>
      </c>
      <c r="H34" s="20">
        <f t="shared" si="20"/>
        <v>5966742.912107125</v>
      </c>
      <c r="I34" s="20">
        <f t="shared" si="21"/>
        <v>6086077.770349268</v>
      </c>
      <c r="J34" s="21">
        <f t="shared" si="22"/>
        <v>6207799.325756253</v>
      </c>
      <c r="K34" s="1"/>
      <c r="L34" s="1"/>
      <c r="M34" s="1"/>
      <c r="N34" s="1"/>
      <c r="O34" s="1"/>
    </row>
    <row r="35" spans="1:15" ht="14.25">
      <c r="A35" s="15"/>
      <c r="B35" s="16"/>
      <c r="C35" s="1"/>
      <c r="D35" s="12" t="str">
        <f t="shared" si="23"/>
        <v>Cost of sales</v>
      </c>
      <c r="E35" s="1"/>
      <c r="F35" s="22">
        <f t="shared" si="18"/>
        <v>255465.4296936655</v>
      </c>
      <c r="G35" s="22">
        <f t="shared" si="19"/>
        <v>260574.73828753878</v>
      </c>
      <c r="H35" s="22">
        <f t="shared" si="20"/>
        <v>265786.2330532895</v>
      </c>
      <c r="I35" s="22">
        <f t="shared" si="21"/>
        <v>271101.9577143553</v>
      </c>
      <c r="J35" s="23">
        <f t="shared" si="22"/>
        <v>276523.9968686424</v>
      </c>
      <c r="K35" s="1"/>
      <c r="L35" s="1"/>
      <c r="M35" s="1"/>
      <c r="N35" s="1"/>
      <c r="O35" s="1"/>
    </row>
    <row r="36" spans="1:15" ht="14.25">
      <c r="A36" s="26" t="s">
        <v>46</v>
      </c>
      <c r="B36" s="39">
        <f>stichtingskosten/bvo</f>
        <v>1946.5168170631664</v>
      </c>
      <c r="C36" s="1"/>
      <c r="D36" s="12" t="str">
        <f t="shared" si="23"/>
        <v>Brutowinst</v>
      </c>
      <c r="E36" s="1"/>
      <c r="F36" s="13">
        <f t="shared" si="18"/>
        <v>5479581.583096729</v>
      </c>
      <c r="G36" s="13">
        <f t="shared" si="19"/>
        <v>5589173.2147586625</v>
      </c>
      <c r="H36" s="13">
        <f t="shared" si="20"/>
        <v>5700956.679053836</v>
      </c>
      <c r="I36" s="13">
        <f t="shared" si="21"/>
        <v>5814975.812634912</v>
      </c>
      <c r="J36" s="14">
        <f t="shared" si="22"/>
        <v>5931275.328887611</v>
      </c>
      <c r="K36" s="1"/>
      <c r="L36" s="1"/>
      <c r="M36" s="1"/>
      <c r="N36" s="1"/>
      <c r="O36" s="1"/>
    </row>
    <row r="37" spans="1:15" ht="14.25">
      <c r="A37" s="15" t="s">
        <v>47</v>
      </c>
      <c r="B37" s="39">
        <f>FFE</f>
        <v>900000</v>
      </c>
      <c r="C37" s="1"/>
      <c r="D37" s="12">
        <f t="shared" si="23"/>
        <v>0</v>
      </c>
      <c r="E37" s="1"/>
      <c r="F37" s="13">
        <f t="shared" si="18"/>
        <v>0</v>
      </c>
      <c r="G37" s="13">
        <f t="shared" si="19"/>
        <v>0</v>
      </c>
      <c r="H37" s="13">
        <f t="shared" si="20"/>
        <v>0</v>
      </c>
      <c r="I37" s="13">
        <f t="shared" si="21"/>
        <v>0</v>
      </c>
      <c r="J37" s="14">
        <f t="shared" si="22"/>
        <v>0</v>
      </c>
      <c r="K37" s="1"/>
      <c r="L37" s="1"/>
      <c r="M37" s="1"/>
      <c r="N37" s="1"/>
      <c r="O37" s="1"/>
    </row>
    <row r="38" spans="1:15" ht="14.25">
      <c r="A38" s="26" t="s">
        <v>48</v>
      </c>
      <c r="B38" s="18">
        <v>0.07</v>
      </c>
      <c r="C38" s="1"/>
      <c r="D38" s="12" t="str">
        <f t="shared" si="23"/>
        <v>Loonkosten</v>
      </c>
      <c r="E38" s="1"/>
      <c r="F38" s="13">
        <f t="shared" si="18"/>
        <v>3062698.1512821587</v>
      </c>
      <c r="G38" s="13">
        <f t="shared" si="19"/>
        <v>3123952.114307802</v>
      </c>
      <c r="H38" s="13">
        <f t="shared" si="20"/>
        <v>3186431.1565939575</v>
      </c>
      <c r="I38" s="13">
        <f t="shared" si="21"/>
        <v>3250159.7797258366</v>
      </c>
      <c r="J38" s="14">
        <f t="shared" si="22"/>
        <v>3315162.9753203536</v>
      </c>
      <c r="K38" s="1"/>
      <c r="L38" s="1"/>
      <c r="M38" s="1"/>
      <c r="N38" s="1"/>
      <c r="O38" s="1"/>
    </row>
    <row r="39" spans="1:15" ht="14.25">
      <c r="A39" s="26" t="s">
        <v>49</v>
      </c>
      <c r="B39" s="42">
        <f>bvo</f>
        <v>3000</v>
      </c>
      <c r="C39" s="1"/>
      <c r="D39" s="12" t="str">
        <f t="shared" si="23"/>
        <v>Bedrijfskosten</v>
      </c>
      <c r="E39" s="1"/>
      <c r="F39" s="13">
        <f t="shared" si="18"/>
        <v>241649.49829578254</v>
      </c>
      <c r="G39" s="13">
        <f t="shared" si="19"/>
        <v>246482.48826169822</v>
      </c>
      <c r="H39" s="13">
        <f t="shared" si="20"/>
        <v>251412.13802693214</v>
      </c>
      <c r="I39" s="13">
        <f t="shared" si="21"/>
        <v>256440.38078747079</v>
      </c>
      <c r="J39" s="14">
        <f t="shared" si="22"/>
        <v>261569.1884032202</v>
      </c>
      <c r="K39" s="1"/>
      <c r="L39" s="1"/>
      <c r="M39" s="1"/>
      <c r="N39" s="1"/>
      <c r="O39" s="1"/>
    </row>
    <row r="40" spans="1:15" ht="14.25">
      <c r="A40" s="15"/>
      <c r="B40" s="16"/>
      <c r="C40" s="1"/>
      <c r="D40" s="12" t="str">
        <f t="shared" si="23"/>
        <v>GOP</v>
      </c>
      <c r="E40" s="1"/>
      <c r="F40" s="13">
        <f t="shared" si="18"/>
        <v>2175233.9335187874</v>
      </c>
      <c r="G40" s="13">
        <f t="shared" si="19"/>
        <v>2218738.612189162</v>
      </c>
      <c r="H40" s="13">
        <f t="shared" si="20"/>
        <v>2263113.384432946</v>
      </c>
      <c r="I40" s="13">
        <f t="shared" si="21"/>
        <v>2308375.652121605</v>
      </c>
      <c r="J40" s="14">
        <f t="shared" si="22"/>
        <v>2354543.1651640367</v>
      </c>
      <c r="K40" s="1"/>
      <c r="L40" s="1"/>
      <c r="M40" s="1"/>
      <c r="N40" s="1"/>
      <c r="O40" s="1"/>
    </row>
    <row r="41" spans="1:15" ht="14.25">
      <c r="A41" s="15" t="s">
        <v>50</v>
      </c>
      <c r="B41" s="31">
        <v>0.02</v>
      </c>
      <c r="C41" s="1"/>
      <c r="D41" s="12">
        <f t="shared" si="23"/>
        <v>0</v>
      </c>
      <c r="E41" s="1"/>
      <c r="F41" s="1">
        <f t="shared" si="18"/>
        <v>0</v>
      </c>
      <c r="G41" s="1">
        <f t="shared" si="19"/>
        <v>0</v>
      </c>
      <c r="H41" s="1">
        <f t="shared" si="20"/>
        <v>0</v>
      </c>
      <c r="I41" s="1">
        <f t="shared" si="21"/>
        <v>0</v>
      </c>
      <c r="J41" s="27">
        <f t="shared" si="22"/>
        <v>0</v>
      </c>
      <c r="K41" s="1"/>
      <c r="L41" s="1"/>
      <c r="M41" s="1"/>
      <c r="N41" s="1"/>
      <c r="O41" s="1"/>
    </row>
    <row r="42" spans="1:15" ht="15" thickBot="1">
      <c r="A42" s="43" t="s">
        <v>51</v>
      </c>
      <c r="B42" s="44">
        <v>0.02</v>
      </c>
      <c r="C42" s="1"/>
      <c r="D42" s="12" t="str">
        <f t="shared" si="23"/>
        <v>Investering</v>
      </c>
      <c r="E42" s="1"/>
      <c r="F42" s="22">
        <f t="shared" si="18"/>
        <v>0</v>
      </c>
      <c r="G42" s="22">
        <f t="shared" si="19"/>
        <v>0</v>
      </c>
      <c r="H42" s="22">
        <f t="shared" si="20"/>
        <v>0</v>
      </c>
      <c r="I42" s="22">
        <f t="shared" si="21"/>
        <v>0</v>
      </c>
      <c r="J42" s="23">
        <f t="shared" si="22"/>
        <v>0</v>
      </c>
      <c r="K42" s="1"/>
      <c r="L42" s="1"/>
      <c r="M42" s="1"/>
      <c r="N42" s="1"/>
      <c r="O42" s="1"/>
    </row>
    <row r="43" spans="1:15" ht="14.25">
      <c r="A43" s="1"/>
      <c r="B43" s="1"/>
      <c r="C43" s="1"/>
      <c r="D43" s="12" t="str">
        <f t="shared" si="23"/>
        <v>Andere vaste lasten</v>
      </c>
      <c r="E43" s="1"/>
      <c r="F43" s="13">
        <f t="shared" si="18"/>
        <v>558078.4358534875</v>
      </c>
      <c r="G43" s="13">
        <f t="shared" si="19"/>
        <v>569240.0045705572</v>
      </c>
      <c r="H43" s="13">
        <f t="shared" si="20"/>
        <v>580624.8046619683</v>
      </c>
      <c r="I43" s="13">
        <f t="shared" si="21"/>
        <v>592237.3007552077</v>
      </c>
      <c r="J43" s="14">
        <f t="shared" si="22"/>
        <v>604082.0467703118</v>
      </c>
      <c r="K43" s="1"/>
      <c r="L43" s="1"/>
      <c r="M43" s="1"/>
      <c r="N43" s="1"/>
      <c r="O43" s="1"/>
    </row>
    <row r="44" spans="1:15" ht="14.25">
      <c r="A44" s="1" t="s">
        <v>52</v>
      </c>
      <c r="B44" s="22">
        <v>7000000</v>
      </c>
      <c r="C44" s="1"/>
      <c r="D44" s="12" t="str">
        <f t="shared" si="23"/>
        <v>EBITDA</v>
      </c>
      <c r="E44" s="1"/>
      <c r="F44" s="13">
        <f t="shared" si="18"/>
        <v>1617155.4976653</v>
      </c>
      <c r="G44" s="13">
        <f t="shared" si="19"/>
        <v>1649498.6076186048</v>
      </c>
      <c r="H44" s="13">
        <f t="shared" si="20"/>
        <v>1682488.5797709776</v>
      </c>
      <c r="I44" s="13">
        <f t="shared" si="21"/>
        <v>1716138.3513663972</v>
      </c>
      <c r="J44" s="14">
        <f t="shared" si="22"/>
        <v>1750461.1183937248</v>
      </c>
      <c r="K44" s="1"/>
      <c r="L44" s="1"/>
      <c r="M44" s="1"/>
      <c r="N44" s="1"/>
      <c r="O44" s="1"/>
    </row>
    <row r="45" spans="1:25" ht="14.25">
      <c r="A45" s="1" t="s">
        <v>53</v>
      </c>
      <c r="B45" s="45">
        <v>400000</v>
      </c>
      <c r="C45" s="1"/>
      <c r="D45" s="12">
        <f t="shared" si="23"/>
        <v>0</v>
      </c>
      <c r="E45" s="1"/>
      <c r="F45" s="13">
        <f t="shared" si="18"/>
        <v>0</v>
      </c>
      <c r="G45" s="13">
        <f t="shared" si="19"/>
        <v>0</v>
      </c>
      <c r="H45" s="13">
        <f t="shared" si="20"/>
        <v>0</v>
      </c>
      <c r="I45" s="13">
        <f t="shared" si="21"/>
        <v>0</v>
      </c>
      <c r="J45" s="14">
        <f t="shared" si="22"/>
        <v>0</v>
      </c>
      <c r="K45" s="1"/>
      <c r="L45" s="1"/>
      <c r="M45" s="1"/>
      <c r="N45" s="1"/>
      <c r="O45" s="1"/>
      <c r="P45" s="38"/>
      <c r="Q45" s="38"/>
      <c r="R45" s="38"/>
      <c r="S45" s="38"/>
      <c r="T45" s="38"/>
      <c r="U45" s="38"/>
      <c r="V45" s="38"/>
      <c r="W45" s="38"/>
      <c r="X45" s="38"/>
      <c r="Y45" s="38"/>
    </row>
    <row r="46" spans="1:25" ht="14.25">
      <c r="A46" s="46" t="s">
        <v>54</v>
      </c>
      <c r="B46" s="47">
        <f>1000000</f>
        <v>1000000</v>
      </c>
      <c r="C46" s="38"/>
      <c r="D46" s="12" t="str">
        <f t="shared" si="23"/>
        <v>Afschrijving FF&amp;E</v>
      </c>
      <c r="E46" s="1"/>
      <c r="F46" s="13">
        <f t="shared" si="18"/>
        <v>198734.54457600001</v>
      </c>
      <c r="G46" s="13">
        <f t="shared" si="19"/>
        <v>202709.23546752002</v>
      </c>
      <c r="H46" s="13">
        <f t="shared" si="20"/>
        <v>206763.42017687036</v>
      </c>
      <c r="I46" s="13">
        <f t="shared" si="21"/>
        <v>210898.6885804078</v>
      </c>
      <c r="J46" s="14">
        <f t="shared" si="22"/>
        <v>215116.66235201596</v>
      </c>
      <c r="K46" s="1"/>
      <c r="L46" s="1"/>
      <c r="M46" s="1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</row>
    <row r="47" spans="1:25" ht="14.25">
      <c r="A47" s="1" t="s">
        <v>55</v>
      </c>
      <c r="B47" s="47">
        <f>500000</f>
        <v>500000</v>
      </c>
      <c r="D47" s="12" t="str">
        <f t="shared" si="23"/>
        <v>Rente</v>
      </c>
      <c r="E47" s="1"/>
      <c r="F47" s="13">
        <f t="shared" si="18"/>
        <v>105000</v>
      </c>
      <c r="G47" s="13">
        <f t="shared" si="19"/>
        <v>105000</v>
      </c>
      <c r="H47" s="13">
        <f t="shared" si="20"/>
        <v>105000</v>
      </c>
      <c r="I47" s="13">
        <f t="shared" si="21"/>
        <v>105000</v>
      </c>
      <c r="J47" s="14">
        <f t="shared" si="22"/>
        <v>105000</v>
      </c>
      <c r="K47" s="1"/>
      <c r="L47" s="1"/>
      <c r="M47" s="1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</row>
    <row r="48" spans="1:25" ht="14.25">
      <c r="A48" s="1" t="s">
        <v>56</v>
      </c>
      <c r="B48" s="57">
        <f>SUM(B44:B47)</f>
        <v>8900000</v>
      </c>
      <c r="C48" s="38"/>
      <c r="D48" s="12">
        <f t="shared" si="23"/>
        <v>0</v>
      </c>
      <c r="E48" s="1"/>
      <c r="F48" s="1">
        <f t="shared" si="18"/>
        <v>0</v>
      </c>
      <c r="G48" s="1">
        <f t="shared" si="19"/>
        <v>0</v>
      </c>
      <c r="H48" s="1">
        <f t="shared" si="20"/>
        <v>0</v>
      </c>
      <c r="I48" s="1">
        <f t="shared" si="21"/>
        <v>0</v>
      </c>
      <c r="J48" s="27">
        <f t="shared" si="22"/>
        <v>0</v>
      </c>
      <c r="K48" s="1"/>
      <c r="L48" s="1"/>
      <c r="M48" s="1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</row>
    <row r="49" spans="1:25" ht="14.25">
      <c r="A49" s="38"/>
      <c r="B49" s="38"/>
      <c r="C49" s="38"/>
      <c r="D49" s="12" t="str">
        <f t="shared" si="23"/>
        <v>Netto resultaat voor VPB</v>
      </c>
      <c r="E49" s="1"/>
      <c r="F49" s="13">
        <f t="shared" si="18"/>
        <v>1313420.9530893</v>
      </c>
      <c r="G49" s="13">
        <f t="shared" si="19"/>
        <v>1341789.3721510847</v>
      </c>
      <c r="H49" s="13">
        <f t="shared" si="20"/>
        <v>1370725.1595941072</v>
      </c>
      <c r="I49" s="13">
        <f t="shared" si="21"/>
        <v>1400239.6627859895</v>
      </c>
      <c r="J49" s="14">
        <f t="shared" si="22"/>
        <v>1430344.4560417088</v>
      </c>
      <c r="K49" s="1"/>
      <c r="L49" s="1"/>
      <c r="M49" s="1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</row>
    <row r="50" spans="1:25" ht="14.25">
      <c r="A50" s="38"/>
      <c r="B50" s="38"/>
      <c r="C50" s="38"/>
      <c r="D50" s="12">
        <f t="shared" si="23"/>
        <v>0</v>
      </c>
      <c r="E50" s="1"/>
      <c r="F50" s="1">
        <f t="shared" si="18"/>
        <v>0</v>
      </c>
      <c r="G50" s="1">
        <f t="shared" si="19"/>
        <v>0</v>
      </c>
      <c r="H50" s="1">
        <f t="shared" si="20"/>
        <v>0</v>
      </c>
      <c r="I50" s="1">
        <f t="shared" si="21"/>
        <v>0</v>
      </c>
      <c r="J50" s="27">
        <f t="shared" si="22"/>
        <v>0</v>
      </c>
      <c r="K50" s="1"/>
      <c r="L50" s="1"/>
      <c r="M50" s="1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</row>
    <row r="51" spans="1:25" ht="14.25">
      <c r="A51" s="33"/>
      <c r="B51" s="58"/>
      <c r="C51" s="58"/>
      <c r="D51" s="12" t="str">
        <f t="shared" si="23"/>
        <v>Cashflow voor VPB</v>
      </c>
      <c r="E51" s="1"/>
      <c r="F51" s="13">
        <f t="shared" si="18"/>
        <v>1512155.4976653</v>
      </c>
      <c r="G51" s="13">
        <f t="shared" si="19"/>
        <v>1544498.6076186048</v>
      </c>
      <c r="H51" s="13">
        <f t="shared" si="20"/>
        <v>1577488.5797709776</v>
      </c>
      <c r="I51" s="13">
        <f t="shared" si="21"/>
        <v>1611138.3513663972</v>
      </c>
      <c r="J51" s="14">
        <f t="shared" si="22"/>
        <v>1645461.1183937248</v>
      </c>
      <c r="K51" s="1"/>
      <c r="L51" s="1"/>
      <c r="M51" s="1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</row>
    <row r="52" spans="1:25" ht="14.25">
      <c r="A52" s="33"/>
      <c r="B52" s="59"/>
      <c r="C52" s="59"/>
      <c r="D52" s="12" t="str">
        <f t="shared" si="23"/>
        <v>Cumulatieve cashflows</v>
      </c>
      <c r="E52" s="1"/>
      <c r="F52" s="13">
        <f t="shared" si="18"/>
        <v>-855388.1817921544</v>
      </c>
      <c r="G52" s="13">
        <f t="shared" si="19"/>
        <v>689110.4258264503</v>
      </c>
      <c r="H52" s="13">
        <f t="shared" si="20"/>
        <v>2266599.005597428</v>
      </c>
      <c r="I52" s="13">
        <f t="shared" si="21"/>
        <v>3877737.3569638254</v>
      </c>
      <c r="J52" s="14">
        <f t="shared" si="22"/>
        <v>5523198.47535755</v>
      </c>
      <c r="K52" s="59"/>
      <c r="L52" s="59"/>
      <c r="M52" s="1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</row>
    <row r="53" spans="1:25" ht="14.25">
      <c r="A53" s="33"/>
      <c r="B53" s="33"/>
      <c r="C53" s="33"/>
      <c r="D53" s="12" t="str">
        <f t="shared" si="23"/>
        <v>Nettowinst</v>
      </c>
      <c r="E53" s="1"/>
      <c r="F53" s="33">
        <f t="shared" si="18"/>
        <v>0.22901659745074235</v>
      </c>
      <c r="G53" s="33">
        <f t="shared" si="19"/>
        <v>0.22937558727677496</v>
      </c>
      <c r="H53" s="33">
        <f t="shared" si="20"/>
        <v>0.22972753808661123</v>
      </c>
      <c r="I53" s="33">
        <f t="shared" si="21"/>
        <v>0.23007258790017607</v>
      </c>
      <c r="J53" s="34">
        <f t="shared" si="22"/>
        <v>0.2304108720311219</v>
      </c>
      <c r="K53" s="33"/>
      <c r="L53" s="33"/>
      <c r="M53" s="1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</row>
    <row r="54" spans="1:25" ht="14.25">
      <c r="A54" s="33"/>
      <c r="B54" s="33"/>
      <c r="C54" s="33"/>
      <c r="D54" s="12" t="str">
        <f t="shared" si="23"/>
        <v>ROI (100% EV)</v>
      </c>
      <c r="E54" s="1"/>
      <c r="F54" s="33">
        <f t="shared" si="18"/>
        <v>0.1475753879875618</v>
      </c>
      <c r="G54" s="33">
        <f t="shared" si="19"/>
        <v>0.15076285080349267</v>
      </c>
      <c r="H54" s="33">
        <f t="shared" si="20"/>
        <v>0.15401406287574237</v>
      </c>
      <c r="I54" s="33">
        <f t="shared" si="21"/>
        <v>0.15733029918943703</v>
      </c>
      <c r="J54" s="34">
        <f t="shared" si="22"/>
        <v>0.16071286022940548</v>
      </c>
      <c r="K54" s="33"/>
      <c r="L54" s="33"/>
      <c r="M54" s="1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</row>
    <row r="55" spans="1:25" ht="15" thickBot="1">
      <c r="A55" s="33"/>
      <c r="B55" s="33"/>
      <c r="C55" s="33"/>
      <c r="D55" s="36"/>
      <c r="E55" s="37"/>
      <c r="F55" s="37"/>
      <c r="G55" s="37"/>
      <c r="H55" s="37"/>
      <c r="I55" s="37"/>
      <c r="J55" s="55"/>
      <c r="K55" s="33"/>
      <c r="L55" s="33"/>
      <c r="M55" s="1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</row>
    <row r="56" spans="1:25" s="49" customFormat="1" ht="14.2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33"/>
      <c r="L56" s="33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12" s="49" customFormat="1" ht="14.2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</row>
    <row r="58" spans="1:12" s="49" customFormat="1" ht="14.2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</row>
    <row r="59" spans="1:12" s="49" customFormat="1" ht="14.2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</row>
    <row r="60" spans="1:12" s="49" customFormat="1" ht="14.2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</row>
    <row r="61" spans="1:12" s="49" customFormat="1" ht="14.2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</row>
    <row r="62" spans="1:12" s="49" customFormat="1" ht="14.2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</row>
    <row r="63" spans="1:12" s="49" customFormat="1" ht="14.2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</row>
    <row r="64" spans="1:12" s="49" customFormat="1" ht="14.2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</row>
    <row r="65" spans="1:12" s="49" customFormat="1" ht="14.2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</row>
    <row r="66" spans="1:12" s="49" customFormat="1" ht="14.2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</row>
    <row r="67" spans="1:12" s="49" customFormat="1" ht="14.2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</row>
    <row r="68" spans="1:12" s="49" customFormat="1" ht="14.2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</row>
    <row r="69" spans="1:12" s="49" customFormat="1" ht="14.2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</row>
    <row r="70" spans="1:12" s="49" customFormat="1" ht="14.2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</row>
    <row r="71" spans="1:12" s="49" customFormat="1" ht="14.2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</row>
    <row r="72" spans="1:12" s="49" customFormat="1" ht="14.2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</row>
    <row r="73" spans="1:12" s="49" customFormat="1" ht="14.2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</row>
    <row r="74" spans="1:12" s="49" customFormat="1" ht="14.2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</row>
    <row r="75" spans="1:12" s="49" customFormat="1" ht="14.2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</row>
    <row r="76" spans="1:12" s="49" customFormat="1" ht="14.2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</row>
    <row r="77" spans="1:12" s="49" customFormat="1" ht="14.2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</row>
    <row r="78" spans="1:12" s="49" customFormat="1" ht="14.25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</row>
    <row r="79" spans="1:12" s="49" customFormat="1" ht="14.25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</row>
    <row r="80" spans="1:12" s="49" customFormat="1" ht="14.25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</row>
    <row r="81" spans="1:12" s="49" customFormat="1" ht="14.2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</row>
    <row r="82" spans="1:12" s="49" customFormat="1" ht="14.2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</row>
    <row r="83" spans="1:12" s="49" customFormat="1" ht="14.2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</row>
    <row r="84" spans="1:12" s="49" customFormat="1" ht="14.2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</row>
    <row r="85" spans="1:12" s="49" customFormat="1" ht="14.2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</row>
    <row r="86" spans="1:12" s="49" customFormat="1" ht="14.25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</row>
    <row r="87" spans="1:12" s="49" customFormat="1" ht="14.2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s="49" customFormat="1" ht="14.2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</row>
    <row r="89" spans="1:12" s="49" customFormat="1" ht="14.25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</row>
    <row r="90" spans="1:12" s="49" customFormat="1" ht="14.25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</row>
    <row r="91" spans="1:12" s="49" customFormat="1" ht="14.2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</row>
    <row r="92" spans="1:12" s="49" customFormat="1" ht="14.2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</row>
    <row r="93" spans="1:12" s="49" customFormat="1" ht="14.2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</row>
    <row r="94" spans="1:5" s="49" customFormat="1" ht="14.25">
      <c r="A94" s="48"/>
      <c r="B94" s="48"/>
      <c r="C94" s="48"/>
      <c r="D94" s="48"/>
      <c r="E94" s="48"/>
    </row>
    <row r="95" spans="1:5" s="49" customFormat="1" ht="14.25">
      <c r="A95" s="48"/>
      <c r="B95" s="48"/>
      <c r="C95" s="48"/>
      <c r="D95" s="48"/>
      <c r="E95" s="48"/>
    </row>
    <row r="96" spans="1:5" s="49" customFormat="1" ht="14.25">
      <c r="A96" s="48"/>
      <c r="B96" s="48"/>
      <c r="C96" s="48"/>
      <c r="D96" s="48"/>
      <c r="E96" s="48"/>
    </row>
    <row r="97" spans="1:5" s="49" customFormat="1" ht="14.25">
      <c r="A97" s="48"/>
      <c r="B97" s="48"/>
      <c r="C97" s="48"/>
      <c r="D97" s="48"/>
      <c r="E97" s="48"/>
    </row>
    <row r="98" spans="1:5" s="49" customFormat="1" ht="14.25">
      <c r="A98" s="48"/>
      <c r="B98" s="48"/>
      <c r="C98" s="48"/>
      <c r="D98" s="48"/>
      <c r="E98" s="48"/>
    </row>
    <row r="99" spans="1:5" s="49" customFormat="1" ht="14.25">
      <c r="A99" s="48"/>
      <c r="B99" s="48"/>
      <c r="C99" s="48"/>
      <c r="D99" s="48"/>
      <c r="E99" s="48"/>
    </row>
    <row r="100" spans="1:5" s="49" customFormat="1" ht="14.25">
      <c r="A100" s="48"/>
      <c r="B100" s="48"/>
      <c r="C100" s="48"/>
      <c r="D100" s="48"/>
      <c r="E100" s="48"/>
    </row>
    <row r="101" spans="1:5" s="49" customFormat="1" ht="14.25">
      <c r="A101" s="48"/>
      <c r="B101" s="48"/>
      <c r="C101" s="48"/>
      <c r="D101" s="48"/>
      <c r="E101" s="48"/>
    </row>
    <row r="102" spans="1:5" s="49" customFormat="1" ht="14.25">
      <c r="A102" s="48"/>
      <c r="B102" s="48"/>
      <c r="C102" s="48"/>
      <c r="D102" s="48"/>
      <c r="E102" s="48"/>
    </row>
    <row r="103" spans="1:5" s="49" customFormat="1" ht="14.25">
      <c r="A103" s="48"/>
      <c r="B103" s="48"/>
      <c r="C103" s="48"/>
      <c r="D103" s="48"/>
      <c r="E103" s="48"/>
    </row>
    <row r="104" s="49" customFormat="1" ht="14.25">
      <c r="A104" s="48"/>
    </row>
    <row r="105" s="49" customFormat="1" ht="14.25">
      <c r="A105" s="48"/>
    </row>
    <row r="106" s="49" customFormat="1" ht="14.25"/>
    <row r="107" s="49" customFormat="1" ht="14.25"/>
    <row r="108" spans="1:5" s="49" customFormat="1" ht="14.25">
      <c r="A108" s="48"/>
      <c r="B108" s="50"/>
      <c r="C108" s="50"/>
      <c r="D108" s="50"/>
      <c r="E108" s="50"/>
    </row>
    <row r="109" spans="1:5" s="49" customFormat="1" ht="14.25">
      <c r="A109" s="48"/>
      <c r="B109" s="51"/>
      <c r="C109" s="51"/>
      <c r="D109" s="51"/>
      <c r="E109" s="51"/>
    </row>
    <row r="110" spans="1:5" s="49" customFormat="1" ht="14.25">
      <c r="A110" s="52"/>
      <c r="B110" s="48"/>
      <c r="C110" s="48"/>
      <c r="D110" s="48"/>
      <c r="E110" s="48"/>
    </row>
    <row r="111" spans="1:5" s="49" customFormat="1" ht="14.25">
      <c r="A111" s="52"/>
      <c r="B111" s="48"/>
      <c r="C111" s="48"/>
      <c r="D111" s="48"/>
      <c r="E111" s="48"/>
    </row>
    <row r="112" spans="1:5" s="49" customFormat="1" ht="14.25">
      <c r="A112" s="52"/>
      <c r="B112" s="48"/>
      <c r="C112" s="48"/>
      <c r="D112" s="48"/>
      <c r="E112" s="48"/>
    </row>
    <row r="113" spans="1:5" s="49" customFormat="1" ht="14.25">
      <c r="A113" s="52"/>
      <c r="B113" s="48"/>
      <c r="C113" s="48"/>
      <c r="D113" s="48"/>
      <c r="E113" s="48"/>
    </row>
    <row r="114" spans="1:5" s="49" customFormat="1" ht="14.25">
      <c r="A114" s="52"/>
      <c r="B114" s="48"/>
      <c r="C114" s="48"/>
      <c r="D114" s="48"/>
      <c r="E114" s="48"/>
    </row>
    <row r="115" spans="1:5" s="49" customFormat="1" ht="14.25">
      <c r="A115" s="52"/>
      <c r="B115" s="48"/>
      <c r="C115" s="48"/>
      <c r="D115" s="48"/>
      <c r="E115" s="48"/>
    </row>
    <row r="116" spans="1:5" s="49" customFormat="1" ht="14.25">
      <c r="A116" s="52"/>
      <c r="B116" s="48"/>
      <c r="C116" s="48"/>
      <c r="D116" s="48"/>
      <c r="E116" s="48"/>
    </row>
    <row r="117" spans="1:5" s="49" customFormat="1" ht="14.25">
      <c r="A117" s="52"/>
      <c r="B117" s="48"/>
      <c r="C117" s="48"/>
      <c r="D117" s="48"/>
      <c r="E117" s="48"/>
    </row>
    <row r="118" spans="1:5" s="49" customFormat="1" ht="14.25">
      <c r="A118" s="52"/>
      <c r="B118" s="48"/>
      <c r="C118" s="48"/>
      <c r="D118" s="48"/>
      <c r="E118" s="48"/>
    </row>
    <row r="119" spans="1:5" s="49" customFormat="1" ht="14.25">
      <c r="A119" s="52"/>
      <c r="B119" s="48"/>
      <c r="C119" s="48"/>
      <c r="D119" s="48"/>
      <c r="E119" s="48"/>
    </row>
    <row r="120" spans="1:5" s="49" customFormat="1" ht="14.25">
      <c r="A120" s="52"/>
      <c r="B120" s="48"/>
      <c r="C120" s="48"/>
      <c r="D120" s="48"/>
      <c r="E120" s="48"/>
    </row>
    <row r="121" spans="1:5" s="49" customFormat="1" ht="14.25">
      <c r="A121" s="52"/>
      <c r="B121" s="48"/>
      <c r="C121" s="48"/>
      <c r="D121" s="48"/>
      <c r="E121" s="48"/>
    </row>
    <row r="122" spans="1:5" s="49" customFormat="1" ht="14.25">
      <c r="A122" s="52"/>
      <c r="B122" s="48"/>
      <c r="C122" s="48"/>
      <c r="D122" s="48"/>
      <c r="E122" s="48"/>
    </row>
    <row r="123" spans="1:5" s="49" customFormat="1" ht="14.25">
      <c r="A123" s="52"/>
      <c r="B123" s="48"/>
      <c r="C123" s="48"/>
      <c r="D123" s="48"/>
      <c r="E123" s="48"/>
    </row>
    <row r="124" spans="1:5" s="49" customFormat="1" ht="14.25">
      <c r="A124" s="52"/>
      <c r="B124" s="48"/>
      <c r="C124" s="48"/>
      <c r="D124" s="48"/>
      <c r="E124" s="48"/>
    </row>
    <row r="125" spans="1:5" s="49" customFormat="1" ht="14.25">
      <c r="A125" s="52"/>
      <c r="B125" s="48"/>
      <c r="C125" s="48"/>
      <c r="D125" s="48"/>
      <c r="E125" s="48"/>
    </row>
    <row r="126" spans="1:5" s="49" customFormat="1" ht="14.25">
      <c r="A126" s="52"/>
      <c r="B126" s="48"/>
      <c r="C126" s="48"/>
      <c r="D126" s="48"/>
      <c r="E126" s="48"/>
    </row>
    <row r="127" spans="1:5" s="49" customFormat="1" ht="14.25">
      <c r="A127" s="52"/>
      <c r="B127" s="48"/>
      <c r="C127" s="48"/>
      <c r="D127" s="48"/>
      <c r="E127" s="48"/>
    </row>
    <row r="128" spans="1:5" s="49" customFormat="1" ht="14.25">
      <c r="A128" s="52"/>
      <c r="B128" s="48"/>
      <c r="C128" s="48"/>
      <c r="D128" s="48"/>
      <c r="E128" s="48"/>
    </row>
    <row r="129" spans="1:5" s="49" customFormat="1" ht="14.25">
      <c r="A129" s="52"/>
      <c r="B129" s="48"/>
      <c r="C129" s="48"/>
      <c r="D129" s="48"/>
      <c r="E129" s="48"/>
    </row>
    <row r="130" spans="1:5" s="49" customFormat="1" ht="14.25">
      <c r="A130" s="52"/>
      <c r="B130" s="48"/>
      <c r="C130" s="48"/>
      <c r="D130" s="48"/>
      <c r="E130" s="48"/>
    </row>
    <row r="131" spans="1:5" s="49" customFormat="1" ht="14.25">
      <c r="A131" s="52"/>
      <c r="B131" s="48"/>
      <c r="C131" s="48"/>
      <c r="D131" s="48"/>
      <c r="E131" s="48"/>
    </row>
    <row r="132" spans="1:5" s="49" customFormat="1" ht="14.25">
      <c r="A132" s="52"/>
      <c r="B132" s="48"/>
      <c r="C132" s="48"/>
      <c r="D132" s="48"/>
      <c r="E132" s="48"/>
    </row>
    <row r="133" spans="1:5" s="49" customFormat="1" ht="14.25">
      <c r="A133" s="52"/>
      <c r="B133" s="48"/>
      <c r="C133" s="48"/>
      <c r="D133" s="48"/>
      <c r="E133" s="48"/>
    </row>
    <row r="134" spans="1:5" s="49" customFormat="1" ht="14.25">
      <c r="A134" s="52"/>
      <c r="B134" s="48"/>
      <c r="C134" s="48"/>
      <c r="D134" s="48"/>
      <c r="E134" s="48"/>
    </row>
    <row r="135" spans="1:5" s="49" customFormat="1" ht="14.25">
      <c r="A135" s="52"/>
      <c r="B135" s="48"/>
      <c r="C135" s="48"/>
      <c r="D135" s="48"/>
      <c r="E135" s="48"/>
    </row>
    <row r="136" spans="1:5" s="49" customFormat="1" ht="14.25">
      <c r="A136" s="52"/>
      <c r="B136" s="48"/>
      <c r="C136" s="48"/>
      <c r="D136" s="48"/>
      <c r="E136" s="48"/>
    </row>
    <row r="137" spans="1:5" s="49" customFormat="1" ht="14.25">
      <c r="A137" s="52"/>
      <c r="B137" s="48"/>
      <c r="C137" s="48"/>
      <c r="D137" s="48"/>
      <c r="E137" s="48"/>
    </row>
    <row r="138" spans="1:5" s="49" customFormat="1" ht="14.25">
      <c r="A138" s="52"/>
      <c r="B138" s="48"/>
      <c r="C138" s="48"/>
      <c r="D138" s="48"/>
      <c r="E138" s="48"/>
    </row>
    <row r="139" spans="1:5" s="49" customFormat="1" ht="14.25">
      <c r="A139" s="52"/>
      <c r="B139" s="48"/>
      <c r="C139" s="48"/>
      <c r="D139" s="48"/>
      <c r="E139" s="48"/>
    </row>
    <row r="140" spans="1:5" s="49" customFormat="1" ht="14.25">
      <c r="A140" s="52"/>
      <c r="B140" s="48"/>
      <c r="C140" s="48"/>
      <c r="D140" s="48"/>
      <c r="E140" s="48"/>
    </row>
    <row r="141" spans="1:5" s="49" customFormat="1" ht="14.25">
      <c r="A141" s="52"/>
      <c r="B141" s="48"/>
      <c r="C141" s="48"/>
      <c r="D141" s="48"/>
      <c r="E141" s="48"/>
    </row>
    <row r="142" spans="1:5" s="49" customFormat="1" ht="14.25">
      <c r="A142" s="52"/>
      <c r="B142" s="48"/>
      <c r="C142" s="48"/>
      <c r="D142" s="48"/>
      <c r="E142" s="48"/>
    </row>
    <row r="143" spans="1:5" s="49" customFormat="1" ht="14.25">
      <c r="A143" s="52"/>
      <c r="B143" s="48"/>
      <c r="C143" s="48"/>
      <c r="D143" s="48"/>
      <c r="E143" s="48"/>
    </row>
    <row r="144" spans="1:5" s="49" customFormat="1" ht="14.25">
      <c r="A144" s="52"/>
      <c r="B144" s="48"/>
      <c r="C144" s="48"/>
      <c r="D144" s="48"/>
      <c r="E144" s="48"/>
    </row>
    <row r="145" spans="1:5" s="49" customFormat="1" ht="14.25">
      <c r="A145" s="52"/>
      <c r="B145" s="48"/>
      <c r="C145" s="48"/>
      <c r="D145" s="48"/>
      <c r="E145" s="48"/>
    </row>
    <row r="146" spans="1:5" s="49" customFormat="1" ht="14.25">
      <c r="A146" s="52"/>
      <c r="B146" s="48"/>
      <c r="C146" s="48"/>
      <c r="D146" s="48"/>
      <c r="E146" s="48"/>
    </row>
    <row r="147" spans="1:5" s="49" customFormat="1" ht="14.25">
      <c r="A147" s="52"/>
      <c r="B147" s="48"/>
      <c r="C147" s="48"/>
      <c r="D147" s="48"/>
      <c r="E147" s="48"/>
    </row>
    <row r="148" spans="1:5" s="49" customFormat="1" ht="14.25">
      <c r="A148" s="52"/>
      <c r="B148" s="48"/>
      <c r="C148" s="48"/>
      <c r="D148" s="48"/>
      <c r="E148" s="48"/>
    </row>
    <row r="149" spans="1:5" s="49" customFormat="1" ht="14.25">
      <c r="A149" s="52"/>
      <c r="B149" s="48"/>
      <c r="C149" s="48"/>
      <c r="D149" s="48"/>
      <c r="E149" s="48"/>
    </row>
    <row r="150" spans="1:5" s="49" customFormat="1" ht="14.25">
      <c r="A150" s="52"/>
      <c r="B150" s="48"/>
      <c r="C150" s="48"/>
      <c r="D150" s="48"/>
      <c r="E150" s="48"/>
    </row>
    <row r="151" spans="1:5" s="49" customFormat="1" ht="14.25">
      <c r="A151" s="52"/>
      <c r="B151" s="48"/>
      <c r="C151" s="48"/>
      <c r="D151" s="48"/>
      <c r="E151" s="48"/>
    </row>
    <row r="152" spans="1:5" s="49" customFormat="1" ht="14.25">
      <c r="A152" s="52"/>
      <c r="B152" s="48"/>
      <c r="C152" s="48"/>
      <c r="D152" s="48"/>
      <c r="E152" s="48"/>
    </row>
    <row r="153" spans="1:5" s="49" customFormat="1" ht="14.25">
      <c r="A153" s="52"/>
      <c r="B153" s="48"/>
      <c r="C153" s="48"/>
      <c r="D153" s="48"/>
      <c r="E153" s="48"/>
    </row>
    <row r="154" spans="1:5" s="49" customFormat="1" ht="14.25">
      <c r="A154" s="52"/>
      <c r="B154" s="48"/>
      <c r="C154" s="48"/>
      <c r="D154" s="48"/>
      <c r="E154" s="48"/>
    </row>
    <row r="155" spans="1:5" s="49" customFormat="1" ht="14.25">
      <c r="A155" s="52"/>
      <c r="B155" s="48"/>
      <c r="C155" s="48"/>
      <c r="D155" s="48"/>
      <c r="E155" s="48"/>
    </row>
    <row r="156" spans="1:5" s="49" customFormat="1" ht="14.25">
      <c r="A156" s="52"/>
      <c r="B156" s="48"/>
      <c r="C156" s="48"/>
      <c r="D156" s="48"/>
      <c r="E156" s="48"/>
    </row>
    <row r="157" spans="1:5" s="49" customFormat="1" ht="14.25">
      <c r="A157" s="52"/>
      <c r="B157" s="48"/>
      <c r="C157" s="48"/>
      <c r="D157" s="48"/>
      <c r="E157" s="48"/>
    </row>
    <row r="158" spans="1:5" s="49" customFormat="1" ht="14.25">
      <c r="A158" s="52"/>
      <c r="B158" s="48"/>
      <c r="C158" s="48"/>
      <c r="D158" s="48"/>
      <c r="E158" s="48"/>
    </row>
    <row r="159" spans="1:5" s="49" customFormat="1" ht="14.25">
      <c r="A159" s="52"/>
      <c r="B159" s="48"/>
      <c r="C159" s="48"/>
      <c r="D159" s="48"/>
      <c r="E159" s="48"/>
    </row>
    <row r="160" spans="1:5" s="49" customFormat="1" ht="14.25">
      <c r="A160" s="52"/>
      <c r="B160" s="48"/>
      <c r="C160" s="48"/>
      <c r="D160" s="48"/>
      <c r="E160" s="48"/>
    </row>
    <row r="161" s="49" customFormat="1" ht="14.25"/>
    <row r="162" s="49" customFormat="1" ht="14.25"/>
    <row r="163" s="49" customFormat="1" ht="14.25"/>
    <row r="164" s="49" customFormat="1" ht="14.25"/>
    <row r="165" s="49" customFormat="1" ht="14.25"/>
    <row r="166" spans="1:5" s="49" customFormat="1" ht="14.25">
      <c r="A166" s="48"/>
      <c r="B166" s="50"/>
      <c r="C166" s="50"/>
      <c r="D166" s="50"/>
      <c r="E166" s="50"/>
    </row>
    <row r="167" spans="1:5" s="49" customFormat="1" ht="14.25">
      <c r="A167" s="48"/>
      <c r="B167" s="51"/>
      <c r="C167" s="51"/>
      <c r="D167" s="51"/>
      <c r="E167" s="51"/>
    </row>
    <row r="168" spans="1:5" s="49" customFormat="1" ht="14.25">
      <c r="A168" s="53"/>
      <c r="B168" s="48"/>
      <c r="C168" s="48"/>
      <c r="D168" s="48"/>
      <c r="E168" s="48"/>
    </row>
    <row r="169" spans="1:5" s="49" customFormat="1" ht="14.25">
      <c r="A169" s="53"/>
      <c r="B169" s="48"/>
      <c r="C169" s="48"/>
      <c r="D169" s="48"/>
      <c r="E169" s="48"/>
    </row>
    <row r="170" spans="1:5" s="49" customFormat="1" ht="14.25">
      <c r="A170" s="53"/>
      <c r="B170" s="48"/>
      <c r="C170" s="48"/>
      <c r="D170" s="48"/>
      <c r="E170" s="48"/>
    </row>
    <row r="171" spans="1:5" s="49" customFormat="1" ht="14.25">
      <c r="A171" s="53"/>
      <c r="B171" s="48"/>
      <c r="C171" s="48"/>
      <c r="D171" s="48"/>
      <c r="E171" s="48"/>
    </row>
    <row r="172" spans="1:5" s="49" customFormat="1" ht="14.25">
      <c r="A172" s="53"/>
      <c r="B172" s="48"/>
      <c r="C172" s="48"/>
      <c r="D172" s="48"/>
      <c r="E172" s="48"/>
    </row>
    <row r="173" spans="1:5" s="49" customFormat="1" ht="14.25">
      <c r="A173" s="53"/>
      <c r="B173" s="48"/>
      <c r="C173" s="48"/>
      <c r="D173" s="48"/>
      <c r="E173" s="48"/>
    </row>
    <row r="174" spans="1:5" s="49" customFormat="1" ht="14.25">
      <c r="A174" s="53"/>
      <c r="B174" s="48"/>
      <c r="C174" s="48"/>
      <c r="D174" s="48"/>
      <c r="E174" s="48"/>
    </row>
    <row r="175" spans="1:5" s="49" customFormat="1" ht="14.25">
      <c r="A175" s="53"/>
      <c r="B175" s="48"/>
      <c r="C175" s="48"/>
      <c r="D175" s="48"/>
      <c r="E175" s="48"/>
    </row>
    <row r="176" spans="1:5" s="49" customFormat="1" ht="14.25">
      <c r="A176" s="53"/>
      <c r="B176" s="48"/>
      <c r="C176" s="48"/>
      <c r="D176" s="48"/>
      <c r="E176" s="48"/>
    </row>
    <row r="177" spans="1:5" s="49" customFormat="1" ht="14.25">
      <c r="A177" s="53"/>
      <c r="B177" s="48"/>
      <c r="C177" s="48"/>
      <c r="D177" s="48"/>
      <c r="E177" s="48"/>
    </row>
    <row r="178" spans="1:5" s="49" customFormat="1" ht="14.25">
      <c r="A178" s="53"/>
      <c r="B178" s="48"/>
      <c r="C178" s="48"/>
      <c r="D178" s="48"/>
      <c r="E178" s="48"/>
    </row>
    <row r="179" spans="1:5" s="49" customFormat="1" ht="14.25">
      <c r="A179" s="53"/>
      <c r="B179" s="48"/>
      <c r="C179" s="48"/>
      <c r="D179" s="48"/>
      <c r="E179" s="48"/>
    </row>
    <row r="180" spans="1:5" s="49" customFormat="1" ht="14.25">
      <c r="A180" s="53"/>
      <c r="B180" s="48"/>
      <c r="C180" s="48"/>
      <c r="D180" s="48"/>
      <c r="E180" s="48"/>
    </row>
    <row r="181" spans="1:5" s="49" customFormat="1" ht="14.25">
      <c r="A181" s="53"/>
      <c r="B181" s="48"/>
      <c r="C181" s="48"/>
      <c r="D181" s="48"/>
      <c r="E181" s="48"/>
    </row>
    <row r="182" spans="1:5" s="49" customFormat="1" ht="14.25">
      <c r="A182" s="53"/>
      <c r="B182" s="48"/>
      <c r="C182" s="48"/>
      <c r="D182" s="48"/>
      <c r="E182" s="48"/>
    </row>
    <row r="183" spans="1:5" s="49" customFormat="1" ht="14.25">
      <c r="A183" s="53"/>
      <c r="B183" s="48"/>
      <c r="C183" s="48"/>
      <c r="D183" s="48"/>
      <c r="E183" s="48"/>
    </row>
    <row r="184" spans="1:5" s="49" customFormat="1" ht="14.25">
      <c r="A184" s="53"/>
      <c r="B184" s="48"/>
      <c r="C184" s="48"/>
      <c r="D184" s="48"/>
      <c r="E184" s="48"/>
    </row>
    <row r="185" spans="1:5" s="49" customFormat="1" ht="14.25">
      <c r="A185" s="53"/>
      <c r="B185" s="48"/>
      <c r="C185" s="48"/>
      <c r="D185" s="48"/>
      <c r="E185" s="48"/>
    </row>
    <row r="186" spans="1:5" s="49" customFormat="1" ht="14.25">
      <c r="A186" s="53"/>
      <c r="B186" s="48"/>
      <c r="C186" s="48"/>
      <c r="D186" s="48"/>
      <c r="E186" s="48"/>
    </row>
    <row r="187" spans="1:5" s="49" customFormat="1" ht="14.25">
      <c r="A187" s="53"/>
      <c r="B187" s="48"/>
      <c r="C187" s="48"/>
      <c r="D187" s="48"/>
      <c r="E187" s="48"/>
    </row>
    <row r="188" spans="1:5" s="49" customFormat="1" ht="14.25">
      <c r="A188" s="53"/>
      <c r="B188" s="48"/>
      <c r="C188" s="48"/>
      <c r="D188" s="48"/>
      <c r="E188" s="48"/>
    </row>
    <row r="189" spans="1:5" s="49" customFormat="1" ht="14.25">
      <c r="A189" s="53"/>
      <c r="B189" s="48"/>
      <c r="C189" s="48"/>
      <c r="D189" s="48"/>
      <c r="E189" s="48"/>
    </row>
    <row r="190" spans="1:5" s="49" customFormat="1" ht="14.25">
      <c r="A190" s="53"/>
      <c r="B190" s="48"/>
      <c r="C190" s="48"/>
      <c r="D190" s="48"/>
      <c r="E190" s="48"/>
    </row>
    <row r="191" spans="1:5" s="49" customFormat="1" ht="14.25">
      <c r="A191" s="53"/>
      <c r="B191" s="48"/>
      <c r="C191" s="48"/>
      <c r="D191" s="48"/>
      <c r="E191" s="48"/>
    </row>
    <row r="192" spans="1:5" s="49" customFormat="1" ht="14.25">
      <c r="A192" s="53"/>
      <c r="B192" s="48"/>
      <c r="C192" s="48"/>
      <c r="D192" s="48"/>
      <c r="E192" s="48"/>
    </row>
    <row r="193" spans="1:5" s="49" customFormat="1" ht="14.25">
      <c r="A193" s="53"/>
      <c r="B193" s="48"/>
      <c r="C193" s="48"/>
      <c r="D193" s="48"/>
      <c r="E193" s="48"/>
    </row>
    <row r="194" spans="1:5" s="49" customFormat="1" ht="14.25">
      <c r="A194" s="53"/>
      <c r="B194" s="48"/>
      <c r="C194" s="48"/>
      <c r="D194" s="48"/>
      <c r="E194" s="48"/>
    </row>
    <row r="195" spans="1:5" s="49" customFormat="1" ht="14.25">
      <c r="A195" s="53"/>
      <c r="B195" s="48"/>
      <c r="C195" s="48"/>
      <c r="D195" s="48"/>
      <c r="E195" s="48"/>
    </row>
    <row r="196" spans="1:5" s="49" customFormat="1" ht="14.25">
      <c r="A196" s="53"/>
      <c r="B196" s="48"/>
      <c r="C196" s="48"/>
      <c r="D196" s="48"/>
      <c r="E196" s="48"/>
    </row>
    <row r="197" spans="1:5" s="49" customFormat="1" ht="14.25">
      <c r="A197" s="53"/>
      <c r="B197" s="48"/>
      <c r="C197" s="48"/>
      <c r="D197" s="48"/>
      <c r="E197" s="48"/>
    </row>
    <row r="198" spans="1:5" s="49" customFormat="1" ht="14.25">
      <c r="A198" s="53"/>
      <c r="B198" s="48"/>
      <c r="C198" s="48"/>
      <c r="D198" s="48"/>
      <c r="E198" s="48"/>
    </row>
    <row r="199" spans="1:5" s="49" customFormat="1" ht="14.25">
      <c r="A199" s="53"/>
      <c r="B199" s="48"/>
      <c r="C199" s="48"/>
      <c r="D199" s="48"/>
      <c r="E199" s="48"/>
    </row>
    <row r="200" spans="1:5" s="49" customFormat="1" ht="14.25">
      <c r="A200" s="53"/>
      <c r="B200" s="48"/>
      <c r="C200" s="48"/>
      <c r="D200" s="48"/>
      <c r="E200" s="48"/>
    </row>
    <row r="201" spans="1:5" s="49" customFormat="1" ht="14.25">
      <c r="A201" s="53"/>
      <c r="B201" s="48"/>
      <c r="C201" s="48"/>
      <c r="D201" s="48"/>
      <c r="E201" s="48"/>
    </row>
    <row r="202" spans="1:5" s="49" customFormat="1" ht="14.25">
      <c r="A202" s="53"/>
      <c r="B202" s="48"/>
      <c r="C202" s="48"/>
      <c r="D202" s="48"/>
      <c r="E202" s="48"/>
    </row>
    <row r="203" spans="1:5" s="49" customFormat="1" ht="14.25">
      <c r="A203" s="53"/>
      <c r="B203" s="48"/>
      <c r="C203" s="48"/>
      <c r="D203" s="48"/>
      <c r="E203" s="48"/>
    </row>
    <row r="204" spans="1:5" s="49" customFormat="1" ht="14.25">
      <c r="A204" s="53"/>
      <c r="B204" s="48"/>
      <c r="C204" s="48"/>
      <c r="D204" s="48"/>
      <c r="E204" s="48"/>
    </row>
    <row r="205" spans="1:5" s="49" customFormat="1" ht="14.25">
      <c r="A205" s="53"/>
      <c r="B205" s="48"/>
      <c r="C205" s="48"/>
      <c r="D205" s="48"/>
      <c r="E205" s="48"/>
    </row>
    <row r="206" spans="1:5" s="49" customFormat="1" ht="14.25">
      <c r="A206" s="53"/>
      <c r="B206" s="48"/>
      <c r="C206" s="48"/>
      <c r="D206" s="48"/>
      <c r="E206" s="48"/>
    </row>
    <row r="207" spans="1:5" s="49" customFormat="1" ht="14.25">
      <c r="A207" s="53"/>
      <c r="B207" s="48"/>
      <c r="C207" s="48"/>
      <c r="D207" s="48"/>
      <c r="E207" s="48"/>
    </row>
    <row r="208" spans="1:5" s="49" customFormat="1" ht="14.25">
      <c r="A208" s="53"/>
      <c r="B208" s="48"/>
      <c r="C208" s="48"/>
      <c r="D208" s="48"/>
      <c r="E208" s="48"/>
    </row>
    <row r="209" spans="1:5" s="49" customFormat="1" ht="14.25">
      <c r="A209" s="53"/>
      <c r="B209" s="48"/>
      <c r="C209" s="48"/>
      <c r="D209" s="48"/>
      <c r="E209" s="48"/>
    </row>
    <row r="210" spans="1:5" s="49" customFormat="1" ht="14.25">
      <c r="A210" s="53"/>
      <c r="B210" s="48"/>
      <c r="C210" s="48"/>
      <c r="D210" s="48"/>
      <c r="E210" s="48"/>
    </row>
    <row r="211" spans="1:5" s="49" customFormat="1" ht="14.25">
      <c r="A211" s="53"/>
      <c r="B211" s="48"/>
      <c r="C211" s="48"/>
      <c r="D211" s="48"/>
      <c r="E211" s="48"/>
    </row>
    <row r="212" spans="1:5" s="49" customFormat="1" ht="14.25">
      <c r="A212" s="53"/>
      <c r="B212" s="48"/>
      <c r="C212" s="48"/>
      <c r="D212" s="48"/>
      <c r="E212" s="48"/>
    </row>
    <row r="213" spans="1:5" s="49" customFormat="1" ht="14.25">
      <c r="A213" s="53"/>
      <c r="B213" s="48"/>
      <c r="C213" s="48"/>
      <c r="D213" s="48"/>
      <c r="E213" s="48"/>
    </row>
    <row r="214" spans="1:5" s="49" customFormat="1" ht="14.25">
      <c r="A214" s="53"/>
      <c r="B214" s="48"/>
      <c r="C214" s="48"/>
      <c r="D214" s="48"/>
      <c r="E214" s="48"/>
    </row>
    <row r="215" spans="1:5" s="49" customFormat="1" ht="14.25">
      <c r="A215" s="53"/>
      <c r="B215" s="48"/>
      <c r="C215" s="48"/>
      <c r="D215" s="48"/>
      <c r="E215" s="48"/>
    </row>
    <row r="216" spans="1:5" s="49" customFormat="1" ht="14.25">
      <c r="A216" s="53"/>
      <c r="B216" s="48"/>
      <c r="C216" s="48"/>
      <c r="D216" s="48"/>
      <c r="E216" s="48"/>
    </row>
    <row r="217" spans="1:5" s="49" customFormat="1" ht="14.25">
      <c r="A217" s="53"/>
      <c r="B217" s="48"/>
      <c r="C217" s="48"/>
      <c r="D217" s="48"/>
      <c r="E217" s="48"/>
    </row>
    <row r="218" spans="1:5" s="49" customFormat="1" ht="14.25">
      <c r="A218" s="53"/>
      <c r="B218" s="48"/>
      <c r="C218" s="48"/>
      <c r="D218" s="48"/>
      <c r="E218" s="48"/>
    </row>
    <row r="219" s="49" customFormat="1" ht="14.25"/>
    <row r="220" s="49" customFormat="1" ht="14.25"/>
    <row r="221" s="49" customFormat="1" ht="14.25"/>
    <row r="222" s="49" customFormat="1" ht="14.25"/>
    <row r="223" spans="1:5" s="49" customFormat="1" ht="14.25">
      <c r="A223" s="48"/>
      <c r="B223" s="50"/>
      <c r="C223" s="50"/>
      <c r="D223" s="50"/>
      <c r="E223" s="50"/>
    </row>
    <row r="224" spans="1:5" s="49" customFormat="1" ht="14.25">
      <c r="A224" s="48"/>
      <c r="B224" s="51"/>
      <c r="C224" s="51"/>
      <c r="D224" s="51"/>
      <c r="E224" s="51"/>
    </row>
    <row r="225" spans="1:5" s="49" customFormat="1" ht="14.25">
      <c r="A225" s="54"/>
      <c r="B225" s="48"/>
      <c r="C225" s="48"/>
      <c r="D225" s="48"/>
      <c r="E225" s="48"/>
    </row>
    <row r="226" spans="1:5" s="49" customFormat="1" ht="14.25">
      <c r="A226" s="54"/>
      <c r="B226" s="48"/>
      <c r="C226" s="48"/>
      <c r="D226" s="48"/>
      <c r="E226" s="48"/>
    </row>
    <row r="227" spans="1:5" s="49" customFormat="1" ht="14.25">
      <c r="A227" s="54"/>
      <c r="B227" s="48"/>
      <c r="C227" s="48"/>
      <c r="D227" s="48"/>
      <c r="E227" s="48"/>
    </row>
    <row r="228" spans="1:5" s="49" customFormat="1" ht="14.25">
      <c r="A228" s="54"/>
      <c r="B228" s="48"/>
      <c r="C228" s="48"/>
      <c r="D228" s="48"/>
      <c r="E228" s="48"/>
    </row>
    <row r="229" spans="1:5" s="49" customFormat="1" ht="14.25">
      <c r="A229" s="54"/>
      <c r="B229" s="48"/>
      <c r="C229" s="48"/>
      <c r="D229" s="48"/>
      <c r="E229" s="48"/>
    </row>
    <row r="230" spans="1:5" s="49" customFormat="1" ht="14.25">
      <c r="A230" s="54"/>
      <c r="B230" s="48"/>
      <c r="C230" s="48"/>
      <c r="D230" s="48"/>
      <c r="E230" s="48"/>
    </row>
    <row r="231" spans="1:5" s="49" customFormat="1" ht="14.25">
      <c r="A231" s="54"/>
      <c r="B231" s="48"/>
      <c r="C231" s="48"/>
      <c r="D231" s="48"/>
      <c r="E231" s="48"/>
    </row>
    <row r="232" spans="1:5" s="49" customFormat="1" ht="14.25">
      <c r="A232" s="54"/>
      <c r="B232" s="48"/>
      <c r="C232" s="48"/>
      <c r="D232" s="48"/>
      <c r="E232" s="48"/>
    </row>
    <row r="233" spans="1:5" s="49" customFormat="1" ht="14.25">
      <c r="A233" s="54"/>
      <c r="B233" s="48"/>
      <c r="C233" s="48"/>
      <c r="D233" s="48"/>
      <c r="E233" s="48"/>
    </row>
    <row r="234" spans="1:5" s="49" customFormat="1" ht="14.25">
      <c r="A234" s="54"/>
      <c r="B234" s="48"/>
      <c r="C234" s="48"/>
      <c r="D234" s="48"/>
      <c r="E234" s="48"/>
    </row>
    <row r="235" spans="1:5" s="49" customFormat="1" ht="14.25">
      <c r="A235" s="54"/>
      <c r="B235" s="48"/>
      <c r="C235" s="48"/>
      <c r="D235" s="48"/>
      <c r="E235" s="48"/>
    </row>
    <row r="236" spans="1:5" s="49" customFormat="1" ht="14.25">
      <c r="A236" s="54"/>
      <c r="B236" s="48"/>
      <c r="C236" s="48"/>
      <c r="D236" s="48"/>
      <c r="E236" s="48"/>
    </row>
    <row r="237" spans="1:5" s="49" customFormat="1" ht="14.25">
      <c r="A237" s="54"/>
      <c r="B237" s="48"/>
      <c r="C237" s="48"/>
      <c r="D237" s="48"/>
      <c r="E237" s="48"/>
    </row>
    <row r="238" spans="1:5" s="49" customFormat="1" ht="14.25">
      <c r="A238" s="54"/>
      <c r="B238" s="48"/>
      <c r="C238" s="48"/>
      <c r="D238" s="48"/>
      <c r="E238" s="48"/>
    </row>
    <row r="239" spans="1:5" s="49" customFormat="1" ht="14.25">
      <c r="A239" s="54"/>
      <c r="B239" s="48"/>
      <c r="C239" s="48"/>
      <c r="D239" s="48"/>
      <c r="E239" s="48"/>
    </row>
    <row r="240" spans="1:5" s="49" customFormat="1" ht="14.25">
      <c r="A240" s="54"/>
      <c r="B240" s="48"/>
      <c r="C240" s="48"/>
      <c r="D240" s="48"/>
      <c r="E240" s="48"/>
    </row>
    <row r="241" spans="1:5" s="49" customFormat="1" ht="14.25">
      <c r="A241" s="54"/>
      <c r="B241" s="48"/>
      <c r="C241" s="48"/>
      <c r="D241" s="48"/>
      <c r="E241" s="48"/>
    </row>
    <row r="242" spans="1:5" s="49" customFormat="1" ht="14.25">
      <c r="A242" s="54"/>
      <c r="B242" s="48"/>
      <c r="C242" s="48"/>
      <c r="D242" s="48"/>
      <c r="E242" s="48"/>
    </row>
    <row r="243" spans="1:5" s="49" customFormat="1" ht="14.25">
      <c r="A243" s="54"/>
      <c r="B243" s="48"/>
      <c r="C243" s="48"/>
      <c r="D243" s="48"/>
      <c r="E243" s="48"/>
    </row>
    <row r="244" spans="1:5" s="49" customFormat="1" ht="14.25">
      <c r="A244" s="54"/>
      <c r="B244" s="48"/>
      <c r="C244" s="48"/>
      <c r="D244" s="48"/>
      <c r="E244" s="48"/>
    </row>
    <row r="245" spans="1:5" s="49" customFormat="1" ht="14.25">
      <c r="A245" s="54"/>
      <c r="B245" s="48"/>
      <c r="C245" s="48"/>
      <c r="D245" s="48"/>
      <c r="E245" s="48"/>
    </row>
    <row r="246" spans="1:5" s="49" customFormat="1" ht="14.25">
      <c r="A246" s="54"/>
      <c r="B246" s="48"/>
      <c r="C246" s="48"/>
      <c r="D246" s="48"/>
      <c r="E246" s="48"/>
    </row>
    <row r="247" spans="1:5" s="49" customFormat="1" ht="14.25">
      <c r="A247" s="54"/>
      <c r="B247" s="48"/>
      <c r="C247" s="48"/>
      <c r="D247" s="48"/>
      <c r="E247" s="48"/>
    </row>
    <row r="248" spans="1:5" s="49" customFormat="1" ht="14.25">
      <c r="A248" s="54"/>
      <c r="B248" s="48"/>
      <c r="C248" s="48"/>
      <c r="D248" s="48"/>
      <c r="E248" s="48"/>
    </row>
    <row r="249" spans="1:5" s="49" customFormat="1" ht="14.25">
      <c r="A249" s="54"/>
      <c r="B249" s="48"/>
      <c r="C249" s="48"/>
      <c r="D249" s="48"/>
      <c r="E249" s="48"/>
    </row>
    <row r="250" spans="1:5" s="49" customFormat="1" ht="14.25">
      <c r="A250" s="54"/>
      <c r="B250" s="48"/>
      <c r="C250" s="48"/>
      <c r="D250" s="48"/>
      <c r="E250" s="48"/>
    </row>
    <row r="251" spans="1:5" s="49" customFormat="1" ht="14.25">
      <c r="A251" s="54"/>
      <c r="B251" s="48"/>
      <c r="C251" s="48"/>
      <c r="D251" s="48"/>
      <c r="E251" s="48"/>
    </row>
    <row r="252" spans="1:5" s="49" customFormat="1" ht="14.25">
      <c r="A252" s="54"/>
      <c r="B252" s="48"/>
      <c r="C252" s="48"/>
      <c r="D252" s="48"/>
      <c r="E252" s="48"/>
    </row>
    <row r="253" spans="1:5" s="49" customFormat="1" ht="14.25">
      <c r="A253" s="54"/>
      <c r="B253" s="48"/>
      <c r="C253" s="48"/>
      <c r="D253" s="48"/>
      <c r="E253" s="48"/>
    </row>
    <row r="254" spans="1:5" s="49" customFormat="1" ht="14.25">
      <c r="A254" s="54"/>
      <c r="B254" s="48"/>
      <c r="C254" s="48"/>
      <c r="D254" s="48"/>
      <c r="E254" s="48"/>
    </row>
    <row r="255" spans="1:5" s="49" customFormat="1" ht="14.25">
      <c r="A255" s="54"/>
      <c r="B255" s="48"/>
      <c r="C255" s="48"/>
      <c r="D255" s="48"/>
      <c r="E255" s="48"/>
    </row>
    <row r="256" spans="1:5" s="49" customFormat="1" ht="14.25">
      <c r="A256" s="54"/>
      <c r="B256" s="48"/>
      <c r="C256" s="48"/>
      <c r="D256" s="48"/>
      <c r="E256" s="48"/>
    </row>
    <row r="257" spans="1:5" s="49" customFormat="1" ht="14.25">
      <c r="A257" s="54"/>
      <c r="B257" s="48"/>
      <c r="C257" s="48"/>
      <c r="D257" s="48"/>
      <c r="E257" s="48"/>
    </row>
    <row r="258" spans="1:5" s="49" customFormat="1" ht="14.25">
      <c r="A258" s="54"/>
      <c r="B258" s="48"/>
      <c r="C258" s="48"/>
      <c r="D258" s="48"/>
      <c r="E258" s="48"/>
    </row>
    <row r="259" spans="1:5" s="49" customFormat="1" ht="14.25">
      <c r="A259" s="54"/>
      <c r="B259" s="48"/>
      <c r="C259" s="48"/>
      <c r="D259" s="48"/>
      <c r="E259" s="48"/>
    </row>
    <row r="260" spans="1:5" s="49" customFormat="1" ht="14.25">
      <c r="A260" s="54"/>
      <c r="B260" s="48"/>
      <c r="C260" s="48"/>
      <c r="D260" s="48"/>
      <c r="E260" s="48"/>
    </row>
    <row r="261" spans="1:5" s="49" customFormat="1" ht="14.25">
      <c r="A261" s="54"/>
      <c r="B261" s="48"/>
      <c r="C261" s="48"/>
      <c r="D261" s="48"/>
      <c r="E261" s="48"/>
    </row>
    <row r="262" spans="1:5" s="49" customFormat="1" ht="14.25">
      <c r="A262" s="54"/>
      <c r="B262" s="48"/>
      <c r="C262" s="48"/>
      <c r="D262" s="48"/>
      <c r="E262" s="48"/>
    </row>
    <row r="263" spans="1:5" s="49" customFormat="1" ht="14.25">
      <c r="A263" s="54"/>
      <c r="B263" s="48"/>
      <c r="C263" s="48"/>
      <c r="D263" s="48"/>
      <c r="E263" s="48"/>
    </row>
    <row r="264" spans="1:5" s="49" customFormat="1" ht="14.25">
      <c r="A264" s="54"/>
      <c r="B264" s="48"/>
      <c r="C264" s="48"/>
      <c r="D264" s="48"/>
      <c r="E264" s="48"/>
    </row>
    <row r="265" spans="1:5" s="49" customFormat="1" ht="14.25">
      <c r="A265" s="54"/>
      <c r="B265" s="48"/>
      <c r="C265" s="48"/>
      <c r="D265" s="48"/>
      <c r="E265" s="48"/>
    </row>
    <row r="266" spans="1:5" s="49" customFormat="1" ht="14.25">
      <c r="A266" s="54"/>
      <c r="B266" s="48"/>
      <c r="C266" s="48"/>
      <c r="D266" s="48"/>
      <c r="E266" s="48"/>
    </row>
    <row r="267" spans="1:5" s="49" customFormat="1" ht="14.25">
      <c r="A267" s="54"/>
      <c r="B267" s="48"/>
      <c r="C267" s="48"/>
      <c r="D267" s="48"/>
      <c r="E267" s="48"/>
    </row>
    <row r="268" spans="1:5" s="49" customFormat="1" ht="14.25">
      <c r="A268" s="54"/>
      <c r="B268" s="48"/>
      <c r="C268" s="48"/>
      <c r="D268" s="48"/>
      <c r="E268" s="48"/>
    </row>
    <row r="269" spans="1:5" s="49" customFormat="1" ht="14.25">
      <c r="A269" s="54"/>
      <c r="B269" s="48"/>
      <c r="C269" s="48"/>
      <c r="D269" s="48"/>
      <c r="E269" s="48"/>
    </row>
    <row r="270" spans="1:5" s="49" customFormat="1" ht="14.25">
      <c r="A270" s="54"/>
      <c r="B270" s="48"/>
      <c r="C270" s="48"/>
      <c r="D270" s="48"/>
      <c r="E270" s="48"/>
    </row>
    <row r="271" spans="1:5" s="49" customFormat="1" ht="14.25">
      <c r="A271" s="54"/>
      <c r="B271" s="48"/>
      <c r="C271" s="48"/>
      <c r="D271" s="48"/>
      <c r="E271" s="48"/>
    </row>
    <row r="272" spans="1:5" s="49" customFormat="1" ht="14.25">
      <c r="A272" s="54"/>
      <c r="B272" s="48"/>
      <c r="C272" s="48"/>
      <c r="D272" s="48"/>
      <c r="E272" s="48"/>
    </row>
    <row r="273" spans="1:5" s="49" customFormat="1" ht="14.25">
      <c r="A273" s="54"/>
      <c r="B273" s="48"/>
      <c r="C273" s="48"/>
      <c r="D273" s="48"/>
      <c r="E273" s="48"/>
    </row>
    <row r="274" spans="1:5" s="49" customFormat="1" ht="14.25">
      <c r="A274" s="54"/>
      <c r="B274" s="48"/>
      <c r="C274" s="48"/>
      <c r="D274" s="48"/>
      <c r="E274" s="48"/>
    </row>
    <row r="275" spans="1:5" s="49" customFormat="1" ht="14.25">
      <c r="A275" s="54"/>
      <c r="B275" s="48"/>
      <c r="C275" s="48"/>
      <c r="D275" s="48"/>
      <c r="E275" s="48"/>
    </row>
    <row r="276" s="49" customFormat="1" ht="14.25"/>
    <row r="277" s="49" customFormat="1" ht="14.25"/>
    <row r="278" s="49" customFormat="1" ht="14.25"/>
    <row r="279" s="49" customFormat="1" ht="14.25"/>
    <row r="280" s="49" customFormat="1" ht="14.25"/>
    <row r="281" s="49" customFormat="1" ht="14.25"/>
    <row r="282" s="49" customFormat="1" ht="14.25"/>
    <row r="283" s="49" customFormat="1" ht="14.25"/>
    <row r="284" s="49" customFormat="1" ht="14.25"/>
    <row r="285" s="49" customFormat="1" ht="14.25"/>
    <row r="286" s="49" customFormat="1" ht="14.25"/>
    <row r="287" s="49" customFormat="1" ht="14.25"/>
    <row r="288" s="49" customFormat="1" ht="14.25"/>
    <row r="289" s="49" customFormat="1" ht="14.25"/>
    <row r="290" s="49" customFormat="1" ht="14.25"/>
    <row r="291" s="49" customFormat="1" ht="14.25"/>
    <row r="292" s="49" customFormat="1" ht="14.25"/>
    <row r="293" s="49" customFormat="1" ht="14.25"/>
    <row r="294" s="49" customFormat="1" ht="14.25"/>
    <row r="295" s="49" customFormat="1" ht="14.25"/>
    <row r="296" s="49" customFormat="1" ht="14.25"/>
    <row r="297" s="49" customFormat="1" ht="14.25"/>
    <row r="298" s="49" customFormat="1" ht="14.25"/>
    <row r="299" s="49" customFormat="1" ht="14.25"/>
    <row r="300" s="49" customFormat="1" ht="14.25"/>
    <row r="301" s="49" customFormat="1" ht="14.25"/>
    <row r="302" s="49" customFormat="1" ht="14.25"/>
    <row r="303" s="49" customFormat="1" ht="14.25"/>
    <row r="304" s="49" customFormat="1" ht="14.25"/>
    <row r="305" s="49" customFormat="1" ht="14.25"/>
    <row r="306" s="49" customFormat="1" ht="14.25"/>
    <row r="307" s="49" customFormat="1" ht="14.25"/>
    <row r="308" s="49" customFormat="1" ht="14.25"/>
    <row r="309" s="49" customFormat="1" ht="14.25"/>
    <row r="310" s="49" customFormat="1" ht="14.25"/>
    <row r="311" s="49" customFormat="1" ht="14.25"/>
    <row r="312" s="49" customFormat="1" ht="14.25"/>
    <row r="313" s="49" customFormat="1" ht="14.25"/>
    <row r="314" s="49" customFormat="1" ht="14.25"/>
    <row r="315" s="49" customFormat="1" ht="14.25"/>
    <row r="316" s="49" customFormat="1" ht="14.25"/>
    <row r="317" s="49" customFormat="1" ht="14.25"/>
    <row r="318" s="49" customFormat="1" ht="14.25"/>
    <row r="319" s="49" customFormat="1" ht="14.25"/>
    <row r="320" s="49" customFormat="1" ht="14.25"/>
    <row r="321" s="49" customFormat="1" ht="14.25"/>
    <row r="322" s="49" customFormat="1" ht="14.25"/>
    <row r="323" s="49" customFormat="1" ht="14.25"/>
    <row r="324" s="49" customFormat="1" ht="14.25"/>
    <row r="325" s="49" customFormat="1" ht="14.25"/>
    <row r="326" s="49" customFormat="1" ht="14.25"/>
    <row r="327" s="49" customFormat="1" ht="14.25"/>
    <row r="328" s="49" customFormat="1" ht="14.25"/>
    <row r="329" s="49" customFormat="1" ht="14.25"/>
    <row r="330" s="49" customFormat="1" ht="14.25"/>
    <row r="331" s="49" customFormat="1" ht="14.25"/>
    <row r="332" s="49" customFormat="1" ht="14.25"/>
    <row r="333" s="49" customFormat="1" ht="14.25"/>
    <row r="334" s="49" customFormat="1" ht="14.25"/>
    <row r="335" s="49" customFormat="1" ht="14.25"/>
    <row r="336" s="49" customFormat="1" ht="14.25"/>
    <row r="337" s="49" customFormat="1" ht="14.25"/>
    <row r="338" s="49" customFormat="1" ht="14.25"/>
    <row r="339" s="49" customFormat="1" ht="14.25"/>
    <row r="340" s="49" customFormat="1" ht="14.25"/>
    <row r="341" s="49" customFormat="1" ht="14.25"/>
    <row r="342" s="49" customFormat="1" ht="14.25"/>
    <row r="343" s="49" customFormat="1" ht="14.25"/>
    <row r="344" s="49" customFormat="1" ht="14.25"/>
    <row r="345" s="49" customFormat="1" ht="14.25"/>
    <row r="346" s="49" customFormat="1" ht="14.25"/>
    <row r="347" s="49" customFormat="1" ht="14.25"/>
    <row r="348" s="49" customFormat="1" ht="14.25"/>
    <row r="349" s="49" customFormat="1" ht="14.25"/>
    <row r="350" s="49" customFormat="1" ht="14.25"/>
    <row r="351" s="49" customFormat="1" ht="14.25"/>
    <row r="352" s="49" customFormat="1" ht="14.25"/>
    <row r="353" s="49" customFormat="1" ht="14.25"/>
    <row r="354" s="49" customFormat="1" ht="14.25"/>
    <row r="355" s="49" customFormat="1" ht="14.25"/>
    <row r="356" s="49" customFormat="1" ht="14.25"/>
    <row r="357" s="49" customFormat="1" ht="14.25"/>
    <row r="358" s="49" customFormat="1" ht="14.25"/>
    <row r="359" s="49" customFormat="1" ht="14.25"/>
    <row r="360" s="49" customFormat="1" ht="14.25"/>
    <row r="361" s="49" customFormat="1" ht="14.25"/>
    <row r="362" s="49" customFormat="1" ht="14.25"/>
    <row r="363" s="49" customFormat="1" ht="14.25"/>
    <row r="364" s="49" customFormat="1" ht="14.25"/>
    <row r="365" s="49" customFormat="1" ht="14.25"/>
    <row r="366" s="49" customFormat="1" ht="14.25"/>
    <row r="367" s="49" customFormat="1" ht="14.25"/>
    <row r="368" s="49" customFormat="1" ht="14.25"/>
    <row r="369" s="49" customFormat="1" ht="14.25"/>
    <row r="370" s="49" customFormat="1" ht="14.25"/>
    <row r="371" s="49" customFormat="1" ht="14.25"/>
    <row r="372" s="49" customFormat="1" ht="14.25"/>
    <row r="373" s="49" customFormat="1" ht="14.25"/>
    <row r="374" s="49" customFormat="1" ht="14.25"/>
    <row r="375" s="49" customFormat="1" ht="14.25"/>
    <row r="376" s="49" customFormat="1" ht="14.25"/>
    <row r="377" s="49" customFormat="1" ht="14.25"/>
    <row r="378" s="49" customFormat="1" ht="14.25"/>
    <row r="379" s="49" customFormat="1" ht="14.25"/>
    <row r="380" s="49" customFormat="1" ht="14.25"/>
    <row r="381" s="49" customFormat="1" ht="14.25"/>
    <row r="382" s="49" customFormat="1" ht="14.25"/>
    <row r="383" s="49" customFormat="1" ht="14.25"/>
    <row r="384" s="49" customFormat="1" ht="14.25"/>
    <row r="385" s="49" customFormat="1" ht="14.25"/>
    <row r="386" s="49" customFormat="1" ht="14.25"/>
    <row r="387" s="49" customFormat="1" ht="14.25"/>
    <row r="388" s="49" customFormat="1" ht="14.25"/>
    <row r="389" s="49" customFormat="1" ht="14.25"/>
    <row r="390" s="49" customFormat="1" ht="14.25"/>
    <row r="391" s="49" customFormat="1" ht="14.25"/>
    <row r="392" s="49" customFormat="1" ht="14.25"/>
    <row r="393" s="49" customFormat="1" ht="14.25"/>
    <row r="394" s="49" customFormat="1" ht="14.25"/>
    <row r="395" s="49" customFormat="1" ht="14.25"/>
    <row r="396" s="49" customFormat="1" ht="14.25"/>
    <row r="397" s="49" customFormat="1" ht="14.25"/>
    <row r="398" s="49" customFormat="1" ht="14.25"/>
    <row r="399" s="49" customFormat="1" ht="14.25"/>
    <row r="400" s="49" customFormat="1" ht="14.25"/>
    <row r="401" s="49" customFormat="1" ht="14.25"/>
    <row r="402" s="49" customFormat="1" ht="14.25"/>
    <row r="403" s="49" customFormat="1" ht="14.25"/>
    <row r="404" s="49" customFormat="1" ht="14.25"/>
    <row r="405" s="49" customFormat="1" ht="14.25"/>
    <row r="406" s="49" customFormat="1" ht="14.25"/>
    <row r="407" s="49" customFormat="1" ht="14.25"/>
    <row r="408" s="49" customFormat="1" ht="14.25"/>
    <row r="409" s="49" customFormat="1" ht="14.25"/>
    <row r="410" s="49" customFormat="1" ht="14.25"/>
    <row r="411" s="49" customFormat="1" ht="14.25"/>
    <row r="412" s="49" customFormat="1" ht="14.25"/>
    <row r="413" s="49" customFormat="1" ht="14.25"/>
    <row r="414" s="49" customFormat="1" ht="14.25"/>
    <row r="415" s="49" customFormat="1" ht="14.25"/>
    <row r="416" s="49" customFormat="1" ht="14.25"/>
    <row r="417" s="49" customFormat="1" ht="14.25"/>
    <row r="418" s="49" customFormat="1" ht="14.25"/>
    <row r="419" s="49" customFormat="1" ht="14.25"/>
    <row r="420" s="49" customFormat="1" ht="14.25"/>
    <row r="421" s="49" customFormat="1" ht="14.25"/>
    <row r="422" s="49" customFormat="1" ht="14.25"/>
    <row r="423" s="49" customFormat="1" ht="14.25"/>
    <row r="424" s="49" customFormat="1" ht="14.25"/>
    <row r="425" s="49" customFormat="1" ht="14.25"/>
    <row r="426" s="49" customFormat="1" ht="14.25"/>
    <row r="427" s="49" customFormat="1" ht="14.25"/>
    <row r="428" s="49" customFormat="1" ht="14.25"/>
    <row r="429" s="49" customFormat="1" ht="14.25"/>
    <row r="430" s="49" customFormat="1" ht="14.25"/>
    <row r="431" s="49" customFormat="1" ht="14.25"/>
    <row r="432" s="49" customFormat="1" ht="14.25"/>
    <row r="433" s="49" customFormat="1" ht="14.25"/>
    <row r="434" s="49" customFormat="1" ht="14.25"/>
    <row r="435" s="49" customFormat="1" ht="14.25"/>
    <row r="436" s="49" customFormat="1" ht="14.25"/>
    <row r="437" s="49" customFormat="1" ht="14.25"/>
    <row r="438" s="49" customFormat="1" ht="14.25"/>
    <row r="439" s="49" customFormat="1" ht="14.25"/>
    <row r="440" s="49" customFormat="1" ht="14.25"/>
    <row r="441" s="49" customFormat="1" ht="14.25"/>
    <row r="442" s="49" customFormat="1" ht="14.25"/>
    <row r="443" s="49" customFormat="1" ht="14.25"/>
    <row r="444" s="49" customFormat="1" ht="14.25"/>
    <row r="445" s="49" customFormat="1" ht="14.25"/>
    <row r="446" s="49" customFormat="1" ht="14.25"/>
    <row r="447" s="49" customFormat="1" ht="14.25"/>
    <row r="448" s="49" customFormat="1" ht="14.25"/>
    <row r="449" s="49" customFormat="1" ht="14.25"/>
    <row r="450" s="49" customFormat="1" ht="14.25"/>
    <row r="451" s="49" customFormat="1" ht="14.25"/>
    <row r="452" s="49" customFormat="1" ht="14.25"/>
    <row r="453" s="49" customFormat="1" ht="14.25"/>
    <row r="454" s="49" customFormat="1" ht="14.25"/>
    <row r="455" s="49" customFormat="1" ht="14.25"/>
    <row r="456" s="49" customFormat="1" ht="14.25"/>
    <row r="457" s="49" customFormat="1" ht="14.25"/>
    <row r="458" s="49" customFormat="1" ht="14.25"/>
    <row r="459" s="49" customFormat="1" ht="14.25"/>
    <row r="460" s="49" customFormat="1" ht="14.25"/>
    <row r="461" s="49" customFormat="1" ht="14.25"/>
    <row r="462" s="49" customFormat="1" ht="14.25"/>
    <row r="463" s="49" customFormat="1" ht="14.25"/>
    <row r="464" s="49" customFormat="1" ht="14.25"/>
    <row r="465" s="49" customFormat="1" ht="14.25"/>
    <row r="466" s="49" customFormat="1" ht="14.25"/>
    <row r="467" s="49" customFormat="1" ht="14.25"/>
    <row r="468" s="49" customFormat="1" ht="14.25"/>
    <row r="469" s="49" customFormat="1" ht="14.25"/>
    <row r="470" s="49" customFormat="1" ht="14.25"/>
    <row r="471" s="49" customFormat="1" ht="14.25"/>
    <row r="472" s="49" customFormat="1" ht="14.25"/>
  </sheetData>
  <sheetProtection/>
  <mergeCells count="1">
    <mergeCell ref="A1:B2"/>
  </mergeCells>
  <printOptions/>
  <pageMargins left="0.75" right="0.75" top="1" bottom="1" header="0.5" footer="0.5"/>
  <pageSetup fitToHeight="1" fitToWidth="1" horizontalDpi="600" verticalDpi="600" orientation="landscape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Deerns raadgevende ingenieurs 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d0660</dc:creator>
  <cp:keywords/>
  <dc:description/>
  <cp:lastModifiedBy>Windows-gebruiker</cp:lastModifiedBy>
  <dcterms:created xsi:type="dcterms:W3CDTF">2006-12-01T10:45:52Z</dcterms:created>
  <dcterms:modified xsi:type="dcterms:W3CDTF">2011-07-14T15:32:22Z</dcterms:modified>
  <cp:category/>
  <cp:version/>
  <cp:contentType/>
  <cp:contentStatus/>
</cp:coreProperties>
</file>