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bbe\Documents\Instrumenten\toolbox 2022\huisvesting\"/>
    </mc:Choice>
  </mc:AlternateContent>
  <xr:revisionPtr revIDLastSave="0" documentId="8_{EC819A54-77A8-4352-99DA-8FCC91404873}" xr6:coauthVersionLast="47" xr6:coauthVersionMax="47" xr10:uidLastSave="{00000000-0000-0000-0000-000000000000}"/>
  <bookViews>
    <workbookView xWindow="-120" yWindow="-120" windowWidth="19440" windowHeight="15000" tabRatio="897" activeTab="1" xr2:uid="{00000000-000D-0000-FFFF-FFFF00000000}"/>
  </bookViews>
  <sheets>
    <sheet name="Toelichting" sheetId="28" r:id="rId1"/>
    <sheet name="Uitk 2021 tm 2024" sheetId="29" r:id="rId2"/>
    <sheet name="Sept2020" sheetId="65" state="hidden" r:id="rId3"/>
    <sheet name="Mei2021" sheetId="66" r:id="rId4"/>
    <sheet name="Uitk vs Lasten 2021 tm 2024" sheetId="44" r:id="rId5"/>
    <sheet name="sept2019" sheetId="63" state="hidden" r:id="rId6"/>
    <sheet name="tab" sheetId="30" r:id="rId7"/>
    <sheet name="mei2020" sheetId="64" state="hidden" r:id="rId8"/>
    <sheet name="index obv mei2021 data" sheetId="33" r:id="rId9"/>
    <sheet name="Gemeente Opgave lasten" sheetId="45" r:id="rId10"/>
    <sheet name="Blad1" sheetId="51" state="hidden" r:id="rId11"/>
    <sheet name="Blad3" sheetId="53" state="hidden" r:id="rId12"/>
  </sheets>
  <definedNames>
    <definedName name="_xlnm._FilterDatabase" localSheetId="1" hidden="1">'Uitk 2021 tm 2024'!$D$6:$D$7</definedName>
    <definedName name="_xlnm.Print_Area" localSheetId="8">'index obv mei2021 data'!$A$1:$J$16</definedName>
    <definedName name="_xlnm.Print_Area" localSheetId="3">'Mei2021'!$A$1:$Q$357</definedName>
    <definedName name="_xlnm.Print_Area" localSheetId="5">sept2019!$A$1:$Q$46</definedName>
    <definedName name="_xlnm.Print_Area" localSheetId="0">Toelichting!$B$2:$J$145</definedName>
    <definedName name="_xlnm.Print_Area" localSheetId="1">'Uitk 2021 tm 2024'!$A$1:$X$123</definedName>
    <definedName name="_xlnm.Print_Area" localSheetId="4">'Uitk vs Lasten 2021 tm 2024'!$B$2:$L$63</definedName>
    <definedName name="gemeentenaam">'Uitk 2021 tm 2024'!$AC$3:$AD$355</definedName>
    <definedName name="mei_2020">'mei2020'!$A$5:$Q$360</definedName>
    <definedName name="mei_2021">'Mei2021'!$A$5:Q349</definedName>
    <definedName name="sept_2020">Sept2020!$A$5:$Q$360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9" l="1"/>
  <c r="H24" i="29"/>
  <c r="H21" i="29"/>
  <c r="H19" i="29"/>
  <c r="H18" i="29"/>
  <c r="G13" i="44"/>
  <c r="P68" i="29" l="1"/>
  <c r="F68" i="29"/>
  <c r="P6" i="29"/>
  <c r="F6" i="29"/>
  <c r="D357" i="66"/>
  <c r="E357" i="66"/>
  <c r="F357" i="66"/>
  <c r="G357" i="66"/>
  <c r="H357" i="66"/>
  <c r="I357" i="66"/>
  <c r="J357" i="66"/>
  <c r="K357" i="66"/>
  <c r="L357" i="66"/>
  <c r="M357" i="66"/>
  <c r="N357" i="66"/>
  <c r="O357" i="66"/>
  <c r="P357" i="66"/>
  <c r="Q357" i="66"/>
  <c r="C357" i="66"/>
  <c r="C9" i="33" l="1"/>
  <c r="S360" i="65"/>
  <c r="R360" i="65"/>
  <c r="K359" i="65"/>
  <c r="K358" i="65"/>
  <c r="K357" i="65"/>
  <c r="K356" i="65"/>
  <c r="K355" i="65"/>
  <c r="K354" i="65"/>
  <c r="K353" i="65"/>
  <c r="K352" i="65"/>
  <c r="K351" i="65"/>
  <c r="K350" i="65"/>
  <c r="K349" i="65"/>
  <c r="K348" i="65"/>
  <c r="K347" i="65"/>
  <c r="K346" i="65"/>
  <c r="K345" i="65"/>
  <c r="K344" i="65"/>
  <c r="K343" i="65"/>
  <c r="K342" i="65"/>
  <c r="K341" i="65"/>
  <c r="K340" i="65"/>
  <c r="K339" i="65"/>
  <c r="K338" i="65"/>
  <c r="K337" i="65"/>
  <c r="K336" i="65"/>
  <c r="K335" i="65"/>
  <c r="K334" i="65"/>
  <c r="K333" i="65"/>
  <c r="K332" i="65"/>
  <c r="K331" i="65"/>
  <c r="K330" i="65"/>
  <c r="K329" i="65"/>
  <c r="K328" i="65"/>
  <c r="K327" i="65"/>
  <c r="K326" i="65"/>
  <c r="K325" i="65"/>
  <c r="K324" i="65"/>
  <c r="K323" i="65"/>
  <c r="K322" i="65"/>
  <c r="K321" i="65"/>
  <c r="K320" i="65"/>
  <c r="K319" i="65"/>
  <c r="K318" i="65"/>
  <c r="K317" i="65"/>
  <c r="K316" i="65"/>
  <c r="K315" i="65"/>
  <c r="K314" i="65"/>
  <c r="K313" i="65"/>
  <c r="K312" i="65"/>
  <c r="K311" i="65"/>
  <c r="K310" i="65"/>
  <c r="K309" i="65"/>
  <c r="K308" i="65"/>
  <c r="K307" i="65"/>
  <c r="K306" i="65"/>
  <c r="K305" i="65"/>
  <c r="K304" i="65"/>
  <c r="K303" i="65"/>
  <c r="K302" i="65"/>
  <c r="K301" i="65"/>
  <c r="K300" i="65"/>
  <c r="K299" i="65"/>
  <c r="K298" i="65"/>
  <c r="K297" i="65"/>
  <c r="K296" i="65"/>
  <c r="K295" i="65"/>
  <c r="K294" i="65"/>
  <c r="K293" i="65"/>
  <c r="K292" i="65"/>
  <c r="K291" i="65"/>
  <c r="K290" i="65"/>
  <c r="K289" i="65"/>
  <c r="K288" i="65"/>
  <c r="K287" i="65"/>
  <c r="K286" i="65"/>
  <c r="K285" i="65"/>
  <c r="K284" i="65"/>
  <c r="K283" i="65"/>
  <c r="K282" i="65"/>
  <c r="K281" i="65"/>
  <c r="K280" i="65"/>
  <c r="K279" i="65"/>
  <c r="K278" i="65"/>
  <c r="K277" i="65"/>
  <c r="K276" i="65"/>
  <c r="K275" i="65"/>
  <c r="K274" i="65"/>
  <c r="K273" i="65"/>
  <c r="K272" i="65"/>
  <c r="K271" i="65"/>
  <c r="K270" i="65"/>
  <c r="K269" i="65"/>
  <c r="K268" i="65"/>
  <c r="K267" i="65"/>
  <c r="K266" i="65"/>
  <c r="K265" i="65"/>
  <c r="K264" i="65"/>
  <c r="K263" i="65"/>
  <c r="K262" i="65"/>
  <c r="K261" i="65"/>
  <c r="K260" i="65"/>
  <c r="K259" i="65"/>
  <c r="K258" i="65"/>
  <c r="K257" i="65"/>
  <c r="K256" i="65"/>
  <c r="K255" i="65"/>
  <c r="K254" i="65"/>
  <c r="K253" i="65"/>
  <c r="K252" i="65"/>
  <c r="K251" i="65"/>
  <c r="K250" i="65"/>
  <c r="K249" i="65"/>
  <c r="K248" i="65"/>
  <c r="K247" i="65"/>
  <c r="K246" i="65"/>
  <c r="K245" i="65"/>
  <c r="K244" i="65"/>
  <c r="K243" i="65"/>
  <c r="K242" i="65"/>
  <c r="K241" i="65"/>
  <c r="K240" i="65"/>
  <c r="K239" i="65"/>
  <c r="K238" i="65"/>
  <c r="K237" i="65"/>
  <c r="K236" i="65"/>
  <c r="K235" i="65"/>
  <c r="K234" i="65"/>
  <c r="K233" i="65"/>
  <c r="K232" i="65"/>
  <c r="K231" i="65"/>
  <c r="K230" i="65"/>
  <c r="K229" i="65"/>
  <c r="K228" i="65"/>
  <c r="K227" i="65"/>
  <c r="K226" i="65"/>
  <c r="K225" i="65"/>
  <c r="K224" i="65"/>
  <c r="K223" i="65"/>
  <c r="K222" i="65"/>
  <c r="K221" i="65"/>
  <c r="K220" i="65"/>
  <c r="K219" i="65"/>
  <c r="K218" i="65"/>
  <c r="K217" i="65"/>
  <c r="K216" i="65"/>
  <c r="K215" i="65"/>
  <c r="K214" i="65"/>
  <c r="K213" i="65"/>
  <c r="K212" i="65"/>
  <c r="K211" i="65"/>
  <c r="K210" i="65"/>
  <c r="K209" i="65"/>
  <c r="K208" i="65"/>
  <c r="K207" i="65"/>
  <c r="K206" i="65"/>
  <c r="K205" i="65"/>
  <c r="K204" i="65"/>
  <c r="K203" i="65"/>
  <c r="K202" i="65"/>
  <c r="K201" i="65"/>
  <c r="K200" i="65"/>
  <c r="K199" i="65"/>
  <c r="K198" i="65"/>
  <c r="K197" i="65"/>
  <c r="K196" i="65"/>
  <c r="K195" i="65"/>
  <c r="K194" i="65"/>
  <c r="K193" i="65"/>
  <c r="K192" i="65"/>
  <c r="K191" i="65"/>
  <c r="K190" i="65"/>
  <c r="K189" i="65"/>
  <c r="K188" i="65"/>
  <c r="K187" i="65"/>
  <c r="K186" i="65"/>
  <c r="K185" i="65"/>
  <c r="K184" i="65"/>
  <c r="K183" i="65"/>
  <c r="K182" i="65"/>
  <c r="K181" i="65"/>
  <c r="K180" i="65"/>
  <c r="K179" i="65"/>
  <c r="K178" i="65"/>
  <c r="K177" i="65"/>
  <c r="K176" i="65"/>
  <c r="K175" i="65"/>
  <c r="K174" i="65"/>
  <c r="K173" i="65"/>
  <c r="K172" i="65"/>
  <c r="K171" i="65"/>
  <c r="K170" i="65"/>
  <c r="K169" i="65"/>
  <c r="K168" i="65"/>
  <c r="K167" i="65"/>
  <c r="K166" i="65"/>
  <c r="K165" i="65"/>
  <c r="K164" i="65"/>
  <c r="K163" i="65"/>
  <c r="K162" i="65"/>
  <c r="K161" i="65"/>
  <c r="K160" i="65"/>
  <c r="K159" i="65"/>
  <c r="K158" i="65"/>
  <c r="K157" i="65"/>
  <c r="K156" i="65"/>
  <c r="K155" i="65"/>
  <c r="K154" i="65"/>
  <c r="K153" i="65"/>
  <c r="K152" i="65"/>
  <c r="K151" i="65"/>
  <c r="K150" i="65"/>
  <c r="K149" i="65"/>
  <c r="K148" i="65"/>
  <c r="K147" i="65"/>
  <c r="K146" i="65"/>
  <c r="K145" i="65"/>
  <c r="K144" i="65"/>
  <c r="K143" i="65"/>
  <c r="K142" i="65"/>
  <c r="K141" i="65"/>
  <c r="K140" i="65"/>
  <c r="K139" i="65"/>
  <c r="K138" i="65"/>
  <c r="K137" i="65"/>
  <c r="K136" i="65"/>
  <c r="K135" i="65"/>
  <c r="K134" i="65"/>
  <c r="K133" i="65"/>
  <c r="K132" i="65"/>
  <c r="K131" i="65"/>
  <c r="K130" i="65"/>
  <c r="K129" i="65"/>
  <c r="K128" i="65"/>
  <c r="K127" i="65"/>
  <c r="K126" i="65"/>
  <c r="K125" i="65"/>
  <c r="K124" i="65"/>
  <c r="K123" i="65"/>
  <c r="K122" i="65"/>
  <c r="K121" i="65"/>
  <c r="K120" i="65"/>
  <c r="K119" i="65"/>
  <c r="K118" i="65"/>
  <c r="K117" i="65"/>
  <c r="K116" i="65"/>
  <c r="K115" i="65"/>
  <c r="K114" i="65"/>
  <c r="K113" i="65"/>
  <c r="K112" i="65"/>
  <c r="K111" i="65"/>
  <c r="K110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K82" i="65"/>
  <c r="K81" i="65"/>
  <c r="K80" i="65"/>
  <c r="K79" i="65"/>
  <c r="K78" i="65"/>
  <c r="K77" i="65"/>
  <c r="K76" i="65"/>
  <c r="K75" i="65"/>
  <c r="K74" i="65"/>
  <c r="K73" i="65"/>
  <c r="K72" i="65"/>
  <c r="K71" i="65"/>
  <c r="K70" i="65"/>
  <c r="K69" i="65"/>
  <c r="K68" i="65"/>
  <c r="K67" i="65"/>
  <c r="K66" i="65"/>
  <c r="K65" i="65"/>
  <c r="K64" i="65"/>
  <c r="K63" i="65"/>
  <c r="K62" i="65"/>
  <c r="K61" i="65"/>
  <c r="K60" i="65"/>
  <c r="K59" i="65"/>
  <c r="K58" i="65"/>
  <c r="K57" i="65"/>
  <c r="K56" i="65"/>
  <c r="K55" i="65"/>
  <c r="K54" i="65"/>
  <c r="K53" i="65"/>
  <c r="K52" i="65"/>
  <c r="K51" i="65"/>
  <c r="K50" i="65"/>
  <c r="K49" i="65"/>
  <c r="K48" i="65"/>
  <c r="K47" i="65"/>
  <c r="K46" i="65"/>
  <c r="K45" i="65"/>
  <c r="K44" i="65"/>
  <c r="K43" i="65"/>
  <c r="K42" i="65"/>
  <c r="K41" i="65"/>
  <c r="K40" i="65"/>
  <c r="K39" i="65"/>
  <c r="K38" i="65"/>
  <c r="K37" i="65"/>
  <c r="K36" i="65"/>
  <c r="K35" i="65"/>
  <c r="K34" i="65"/>
  <c r="K33" i="65"/>
  <c r="K32" i="65"/>
  <c r="K31" i="65"/>
  <c r="K30" i="65"/>
  <c r="K29" i="65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8" i="65"/>
  <c r="K7" i="65"/>
  <c r="K6" i="65"/>
  <c r="K5" i="65"/>
  <c r="Q360" i="65"/>
  <c r="P360" i="65"/>
  <c r="O360" i="65"/>
  <c r="N360" i="65"/>
  <c r="M360" i="65"/>
  <c r="L360" i="65"/>
  <c r="J360" i="65"/>
  <c r="I360" i="65"/>
  <c r="H360" i="65"/>
  <c r="G360" i="65"/>
  <c r="F360" i="65"/>
  <c r="E360" i="65"/>
  <c r="D360" i="65"/>
  <c r="C360" i="65"/>
  <c r="K360" i="65" l="1"/>
  <c r="Q360" i="64" l="1"/>
  <c r="P360" i="64"/>
  <c r="O360" i="64"/>
  <c r="N360" i="64"/>
  <c r="M360" i="64"/>
  <c r="L360" i="64"/>
  <c r="K360" i="64"/>
  <c r="J360" i="64"/>
  <c r="I360" i="64"/>
  <c r="H360" i="64"/>
  <c r="G360" i="64"/>
  <c r="F360" i="64"/>
  <c r="E360" i="64"/>
  <c r="D360" i="64"/>
  <c r="C360" i="64"/>
  <c r="E9" i="33"/>
  <c r="D9" i="33"/>
  <c r="D13" i="33" l="1"/>
  <c r="E13" i="33"/>
  <c r="F13" i="33"/>
  <c r="C13" i="33"/>
  <c r="Q360" i="63"/>
  <c r="P360" i="63"/>
  <c r="O360" i="63"/>
  <c r="N360" i="63"/>
  <c r="M360" i="63"/>
  <c r="L360" i="63"/>
  <c r="K360" i="63"/>
  <c r="I360" i="63"/>
  <c r="H360" i="63"/>
  <c r="G360" i="63"/>
  <c r="F360" i="63"/>
  <c r="E360" i="63"/>
  <c r="D360" i="63"/>
  <c r="C360" i="63"/>
  <c r="D69" i="29" l="1"/>
  <c r="F9" i="33"/>
  <c r="I11" i="33" l="1"/>
  <c r="I10" i="33"/>
  <c r="H11" i="33"/>
  <c r="H10" i="33"/>
  <c r="I6" i="33"/>
  <c r="J6" i="33"/>
  <c r="I7" i="33"/>
  <c r="J7" i="33"/>
  <c r="I8" i="33"/>
  <c r="J8" i="33"/>
  <c r="I14" i="33"/>
  <c r="J14" i="33"/>
  <c r="I15" i="33"/>
  <c r="I16" i="33"/>
  <c r="J16" i="33"/>
  <c r="J5" i="33"/>
  <c r="I5" i="33"/>
  <c r="H6" i="33"/>
  <c r="H7" i="33"/>
  <c r="H8" i="33"/>
  <c r="H14" i="33"/>
  <c r="H15" i="33"/>
  <c r="H16" i="33"/>
  <c r="H5" i="33"/>
  <c r="J10" i="33" l="1"/>
  <c r="J17" i="44"/>
  <c r="J16" i="44"/>
  <c r="J52" i="44"/>
  <c r="J11" i="33" l="1"/>
  <c r="R99" i="29" l="1"/>
  <c r="R37" i="29"/>
  <c r="I52" i="44" l="1"/>
  <c r="J84" i="29"/>
  <c r="J110" i="29" l="1"/>
  <c r="H106" i="29"/>
  <c r="L106" i="29" s="1"/>
  <c r="R105" i="29"/>
  <c r="L105" i="29"/>
  <c r="R104" i="29"/>
  <c r="V104" i="29" s="1"/>
  <c r="L104" i="29"/>
  <c r="R103" i="29"/>
  <c r="V103" i="29" s="1"/>
  <c r="L103" i="29"/>
  <c r="R102" i="29"/>
  <c r="L102" i="29"/>
  <c r="R100" i="29"/>
  <c r="R84" i="29" s="1"/>
  <c r="L100" i="29"/>
  <c r="V99" i="29"/>
  <c r="L99" i="29"/>
  <c r="D71" i="29"/>
  <c r="H84" i="29" l="1"/>
  <c r="I16" i="44" s="1"/>
  <c r="H85" i="29"/>
  <c r="I17" i="44" s="1"/>
  <c r="R85" i="29"/>
  <c r="V102" i="29"/>
  <c r="J85" i="29"/>
  <c r="R106" i="29"/>
  <c r="V106" i="29" s="1"/>
  <c r="V100" i="29"/>
  <c r="V105" i="29"/>
  <c r="J111" i="29" l="1"/>
  <c r="T85" i="29"/>
  <c r="T111" i="29" s="1"/>
  <c r="T84" i="29"/>
  <c r="T110" i="29" l="1"/>
  <c r="B3" i="45" l="1"/>
  <c r="F9" i="44" l="1"/>
  <c r="D10" i="30" l="1"/>
  <c r="D9" i="29" l="1"/>
  <c r="H44" i="29"/>
  <c r="L44" i="29" s="1"/>
  <c r="R43" i="29"/>
  <c r="V43" i="29" s="1"/>
  <c r="L43" i="29"/>
  <c r="R42" i="29"/>
  <c r="V42" i="29" s="1"/>
  <c r="L42" i="29"/>
  <c r="R41" i="29"/>
  <c r="V41" i="29" s="1"/>
  <c r="L41" i="29"/>
  <c r="R40" i="29"/>
  <c r="V40" i="29" s="1"/>
  <c r="L40" i="29"/>
  <c r="R38" i="29"/>
  <c r="V38" i="29" s="1"/>
  <c r="L38" i="29"/>
  <c r="V37" i="29"/>
  <c r="L37" i="29"/>
  <c r="H22" i="29" l="1"/>
  <c r="G16" i="44" s="1"/>
  <c r="H23" i="29"/>
  <c r="H30" i="29"/>
  <c r="H29" i="29"/>
  <c r="H28" i="29"/>
  <c r="H14" i="29"/>
  <c r="H17" i="29"/>
  <c r="H26" i="29"/>
  <c r="H16" i="29"/>
  <c r="H25" i="29"/>
  <c r="H15" i="29"/>
  <c r="H27" i="29"/>
  <c r="J22" i="29"/>
  <c r="J48" i="29" s="1"/>
  <c r="J23" i="29"/>
  <c r="G17" i="44" s="1"/>
  <c r="T22" i="29"/>
  <c r="T48" i="29" s="1"/>
  <c r="T23" i="29"/>
  <c r="T49" i="29" s="1"/>
  <c r="R22" i="29"/>
  <c r="R23" i="29"/>
  <c r="R44" i="29"/>
  <c r="V44" i="29" s="1"/>
  <c r="T19" i="29" l="1"/>
  <c r="J19" i="29"/>
  <c r="H81" i="29"/>
  <c r="J81" i="29" s="1"/>
  <c r="R81" i="29"/>
  <c r="R19" i="29"/>
  <c r="R86" i="29"/>
  <c r="R24" i="29"/>
  <c r="H86" i="29"/>
  <c r="J86" i="29" s="1"/>
  <c r="R17" i="29"/>
  <c r="R79" i="29"/>
  <c r="H79" i="29"/>
  <c r="R18" i="29"/>
  <c r="R80" i="29"/>
  <c r="H80" i="29"/>
  <c r="J80" i="29" s="1"/>
  <c r="H83" i="29"/>
  <c r="J83" i="29" s="1"/>
  <c r="I15" i="44" s="1"/>
  <c r="R21" i="29"/>
  <c r="R83" i="29"/>
  <c r="R90" i="29"/>
  <c r="H90" i="29"/>
  <c r="J90" i="29" s="1"/>
  <c r="R28" i="29"/>
  <c r="H89" i="29"/>
  <c r="J89" i="29" s="1"/>
  <c r="R89" i="29"/>
  <c r="R27" i="29"/>
  <c r="H91" i="29"/>
  <c r="J91" i="29" s="1"/>
  <c r="R91" i="29"/>
  <c r="R92" i="29"/>
  <c r="R30" i="29"/>
  <c r="H92" i="29"/>
  <c r="J92" i="29" s="1"/>
  <c r="R14" i="29"/>
  <c r="H76" i="29"/>
  <c r="K76" i="29" s="1"/>
  <c r="R76" i="29"/>
  <c r="R78" i="29"/>
  <c r="R16" i="29"/>
  <c r="H78" i="29"/>
  <c r="J78" i="29" s="1"/>
  <c r="R77" i="29"/>
  <c r="H77" i="29"/>
  <c r="J77" i="29" s="1"/>
  <c r="R15" i="29"/>
  <c r="H16" i="44"/>
  <c r="H17" i="44"/>
  <c r="K81" i="29"/>
  <c r="J24" i="29"/>
  <c r="K24" i="29"/>
  <c r="K19" i="29"/>
  <c r="J18" i="29"/>
  <c r="J49" i="29"/>
  <c r="J76" i="29" l="1"/>
  <c r="L76" i="29" s="1"/>
  <c r="K86" i="29"/>
  <c r="K114" i="29" s="1"/>
  <c r="J79" i="29"/>
  <c r="T81" i="29"/>
  <c r="U86" i="29"/>
  <c r="U114" i="29" s="1"/>
  <c r="T86" i="29"/>
  <c r="T90" i="29"/>
  <c r="T79" i="29"/>
  <c r="T76" i="29"/>
  <c r="U76" i="29"/>
  <c r="T78" i="29"/>
  <c r="T80" i="29"/>
  <c r="T89" i="29"/>
  <c r="T91" i="29"/>
  <c r="T83" i="29"/>
  <c r="J15" i="44" s="1"/>
  <c r="T77" i="29"/>
  <c r="T92" i="29"/>
  <c r="L81" i="29"/>
  <c r="J112" i="29"/>
  <c r="J114" i="29"/>
  <c r="I20" i="44" s="1"/>
  <c r="R29" i="29"/>
  <c r="J13" i="33" l="1"/>
  <c r="R87" i="29" s="1"/>
  <c r="T87" i="29" s="1"/>
  <c r="T115" i="29" s="1"/>
  <c r="J21" i="44" s="1"/>
  <c r="I13" i="33"/>
  <c r="H87" i="29" s="1"/>
  <c r="J87" i="29" s="1"/>
  <c r="J115" i="29" s="1"/>
  <c r="I21" i="44" s="1"/>
  <c r="J12" i="33"/>
  <c r="R88" i="29" s="1"/>
  <c r="T88" i="29" s="1"/>
  <c r="I12" i="33"/>
  <c r="H88" i="29" s="1"/>
  <c r="J88" i="29" s="1"/>
  <c r="J9" i="33"/>
  <c r="R82" i="29" s="1"/>
  <c r="T82" i="29" s="1"/>
  <c r="I9" i="33"/>
  <c r="H82" i="29" s="1"/>
  <c r="J82" i="29" s="1"/>
  <c r="L86" i="29"/>
  <c r="H9" i="33"/>
  <c r="R20" i="29" s="1"/>
  <c r="H12" i="33"/>
  <c r="R26" i="29" s="1"/>
  <c r="H13" i="33"/>
  <c r="R25" i="29" s="1"/>
  <c r="J56" i="44"/>
  <c r="I56" i="44"/>
  <c r="V76" i="29"/>
  <c r="V86" i="29"/>
  <c r="T114" i="29"/>
  <c r="J20" i="44" s="1"/>
  <c r="L114" i="29"/>
  <c r="T112" i="29"/>
  <c r="J116" i="29" l="1"/>
  <c r="J119" i="29" s="1"/>
  <c r="T94" i="29"/>
  <c r="T118" i="29" s="1"/>
  <c r="J94" i="29"/>
  <c r="I24" i="44" s="1"/>
  <c r="J19" i="44"/>
  <c r="I19" i="44"/>
  <c r="T116" i="29"/>
  <c r="V114" i="29"/>
  <c r="F33" i="44"/>
  <c r="F34" i="44"/>
  <c r="F35" i="44"/>
  <c r="J24" i="44" l="1"/>
  <c r="J118" i="29"/>
  <c r="J120" i="29" s="1"/>
  <c r="J57" i="44"/>
  <c r="J25" i="44"/>
  <c r="I57" i="44"/>
  <c r="I25" i="44"/>
  <c r="T119" i="29"/>
  <c r="T120" i="29" s="1"/>
  <c r="J26" i="44" l="1"/>
  <c r="J58" i="44" s="1"/>
  <c r="J60" i="44" s="1"/>
  <c r="J55" i="45"/>
  <c r="I55" i="45"/>
  <c r="I36" i="45" s="1"/>
  <c r="I37" i="45" s="1"/>
  <c r="H55" i="45"/>
  <c r="H36" i="45" s="1"/>
  <c r="H37" i="45" s="1"/>
  <c r="G55" i="45"/>
  <c r="E55" i="45"/>
  <c r="D55" i="45"/>
  <c r="D36" i="45" s="1"/>
  <c r="D37" i="45" s="1"/>
  <c r="C55" i="45"/>
  <c r="B55" i="45"/>
  <c r="L53" i="45"/>
  <c r="L52" i="45"/>
  <c r="J47" i="45"/>
  <c r="I47" i="45"/>
  <c r="H47" i="45"/>
  <c r="G47" i="45"/>
  <c r="E47" i="45"/>
  <c r="D47" i="45"/>
  <c r="C47" i="45"/>
  <c r="B47" i="45"/>
  <c r="L46" i="45"/>
  <c r="L45" i="45"/>
  <c r="L44" i="45"/>
  <c r="L39" i="45"/>
  <c r="J37" i="45"/>
  <c r="G37" i="45"/>
  <c r="E37" i="45"/>
  <c r="C37" i="45"/>
  <c r="B37" i="45"/>
  <c r="L35" i="45"/>
  <c r="L34" i="45"/>
  <c r="L33" i="45"/>
  <c r="L32" i="45"/>
  <c r="L31" i="45"/>
  <c r="L30" i="45"/>
  <c r="L29" i="45"/>
  <c r="L28" i="45"/>
  <c r="L27" i="45"/>
  <c r="L26" i="45"/>
  <c r="J22" i="45"/>
  <c r="I22" i="45"/>
  <c r="H22" i="45"/>
  <c r="G22" i="45"/>
  <c r="G41" i="45" s="1"/>
  <c r="G49" i="45" s="1"/>
  <c r="E22" i="45"/>
  <c r="D22" i="45"/>
  <c r="C22" i="45"/>
  <c r="B22" i="45"/>
  <c r="L21" i="45"/>
  <c r="L20" i="45"/>
  <c r="L19" i="45"/>
  <c r="L18" i="45"/>
  <c r="L17" i="45"/>
  <c r="L16" i="45"/>
  <c r="L15" i="45"/>
  <c r="L14" i="45"/>
  <c r="L13" i="45"/>
  <c r="L12" i="45"/>
  <c r="L11" i="45"/>
  <c r="D41" i="45" l="1"/>
  <c r="D49" i="45" s="1"/>
  <c r="J28" i="44"/>
  <c r="I41" i="45"/>
  <c r="I49" i="45" s="1"/>
  <c r="L47" i="45"/>
  <c r="B41" i="45"/>
  <c r="B49" i="45" s="1"/>
  <c r="C41" i="45"/>
  <c r="L55" i="45"/>
  <c r="H41" i="45"/>
  <c r="H49" i="45" s="1"/>
  <c r="E41" i="45"/>
  <c r="E49" i="45" s="1"/>
  <c r="J41" i="45"/>
  <c r="J49" i="45" s="1"/>
  <c r="L37" i="45"/>
  <c r="L22" i="45"/>
  <c r="L41" i="45" s="1"/>
  <c r="L49" i="45" s="1"/>
  <c r="L36" i="45"/>
  <c r="B58" i="45" l="1"/>
  <c r="B60" i="45"/>
  <c r="C49" i="45"/>
  <c r="B59" i="45"/>
  <c r="H52" i="44"/>
  <c r="G52" i="44"/>
  <c r="H13" i="44"/>
  <c r="I13" i="44" s="1"/>
  <c r="J13" i="44" s="1"/>
  <c r="B61" i="45" l="1"/>
  <c r="F52" i="44"/>
  <c r="F36" i="44" l="1"/>
  <c r="D24" i="30" l="1"/>
  <c r="D23" i="30"/>
  <c r="D22" i="30"/>
  <c r="D21" i="30"/>
  <c r="D20" i="30"/>
  <c r="D19" i="30"/>
  <c r="D15" i="30"/>
  <c r="D14" i="30"/>
  <c r="D13" i="30"/>
  <c r="D12" i="30"/>
  <c r="D11" i="30"/>
  <c r="K84" i="29" l="1"/>
  <c r="K85" i="29"/>
  <c r="U84" i="29"/>
  <c r="U85" i="29"/>
  <c r="K83" i="29"/>
  <c r="U83" i="29"/>
  <c r="K78" i="29"/>
  <c r="L78" i="29" s="1"/>
  <c r="U78" i="29"/>
  <c r="V78" i="29" s="1"/>
  <c r="K82" i="29"/>
  <c r="L82" i="29" s="1"/>
  <c r="U82" i="29"/>
  <c r="V82" i="29" s="1"/>
  <c r="K89" i="29"/>
  <c r="L89" i="29" s="1"/>
  <c r="U89" i="29"/>
  <c r="V89" i="29" s="1"/>
  <c r="K77" i="29"/>
  <c r="U77" i="29"/>
  <c r="K91" i="29"/>
  <c r="L91" i="29" s="1"/>
  <c r="U91" i="29"/>
  <c r="V91" i="29" s="1"/>
  <c r="K90" i="29"/>
  <c r="L90" i="29" s="1"/>
  <c r="U90" i="29"/>
  <c r="V90" i="29" s="1"/>
  <c r="K88" i="29"/>
  <c r="L88" i="29" s="1"/>
  <c r="U88" i="29"/>
  <c r="V88" i="29" s="1"/>
  <c r="K80" i="29"/>
  <c r="L80" i="29" s="1"/>
  <c r="K79" i="29"/>
  <c r="L79" i="29" s="1"/>
  <c r="U81" i="29"/>
  <c r="V81" i="29" s="1"/>
  <c r="U80" i="29"/>
  <c r="V80" i="29" s="1"/>
  <c r="U79" i="29"/>
  <c r="V79" i="29" s="1"/>
  <c r="K87" i="29"/>
  <c r="U87" i="29"/>
  <c r="K92" i="29"/>
  <c r="L92" i="29" s="1"/>
  <c r="U92" i="29"/>
  <c r="V92" i="29" s="1"/>
  <c r="U19" i="29"/>
  <c r="V19" i="29" s="1"/>
  <c r="L19" i="29"/>
  <c r="K18" i="29"/>
  <c r="L18" i="29" s="1"/>
  <c r="U22" i="29"/>
  <c r="K22" i="29"/>
  <c r="U23" i="29"/>
  <c r="K23" i="29"/>
  <c r="U115" i="29" l="1"/>
  <c r="V87" i="29"/>
  <c r="U111" i="29"/>
  <c r="V111" i="29" s="1"/>
  <c r="V85" i="29"/>
  <c r="K115" i="29"/>
  <c r="L87" i="29"/>
  <c r="U94" i="29"/>
  <c r="U118" i="29" s="1"/>
  <c r="V77" i="29"/>
  <c r="V83" i="29"/>
  <c r="K111" i="29"/>
  <c r="L111" i="29" s="1"/>
  <c r="L85" i="29"/>
  <c r="U110" i="29"/>
  <c r="V110" i="29" s="1"/>
  <c r="V84" i="29"/>
  <c r="L77" i="29"/>
  <c r="K94" i="29"/>
  <c r="K118" i="29" s="1"/>
  <c r="L83" i="29"/>
  <c r="K110" i="29"/>
  <c r="L110" i="29" s="1"/>
  <c r="L84" i="29"/>
  <c r="K48" i="29"/>
  <c r="L48" i="29" s="1"/>
  <c r="L22" i="29"/>
  <c r="U48" i="29"/>
  <c r="V48" i="29" s="1"/>
  <c r="V22" i="29"/>
  <c r="K49" i="29"/>
  <c r="L49" i="29" s="1"/>
  <c r="L23" i="29"/>
  <c r="U49" i="29"/>
  <c r="V49" i="29" s="1"/>
  <c r="V23" i="29"/>
  <c r="L94" i="29" l="1"/>
  <c r="L118" i="29" s="1"/>
  <c r="V94" i="29"/>
  <c r="V118" i="29" s="1"/>
  <c r="K112" i="29"/>
  <c r="L112" i="29" s="1"/>
  <c r="U112" i="29"/>
  <c r="V112" i="29" s="1"/>
  <c r="K116" i="29"/>
  <c r="L115" i="29"/>
  <c r="U116" i="29"/>
  <c r="V115" i="29"/>
  <c r="U18" i="29"/>
  <c r="T18" i="29"/>
  <c r="F15" i="44"/>
  <c r="U119" i="29" l="1"/>
  <c r="U120" i="29" s="1"/>
  <c r="V116" i="29"/>
  <c r="V119" i="29" s="1"/>
  <c r="V120" i="29" s="1"/>
  <c r="K119" i="29"/>
  <c r="K120" i="29" s="1"/>
  <c r="L116" i="29"/>
  <c r="L119" i="29" s="1"/>
  <c r="L120" i="29" s="1"/>
  <c r="K16" i="29"/>
  <c r="J16" i="29"/>
  <c r="K52" i="29"/>
  <c r="J28" i="29"/>
  <c r="K28" i="29"/>
  <c r="J15" i="29"/>
  <c r="K15" i="29"/>
  <c r="J21" i="29"/>
  <c r="G15" i="44" s="1"/>
  <c r="K21" i="29"/>
  <c r="K50" i="29" s="1"/>
  <c r="K27" i="29"/>
  <c r="J27" i="29"/>
  <c r="J14" i="29"/>
  <c r="K14" i="29"/>
  <c r="K20" i="29"/>
  <c r="J20" i="29"/>
  <c r="J26" i="29"/>
  <c r="K26" i="29"/>
  <c r="J30" i="29"/>
  <c r="K30" i="29"/>
  <c r="J17" i="29"/>
  <c r="K17" i="29"/>
  <c r="K25" i="29"/>
  <c r="K53" i="29" s="1"/>
  <c r="J25" i="29"/>
  <c r="K29" i="29"/>
  <c r="J29" i="29"/>
  <c r="F40" i="44"/>
  <c r="F56" i="44"/>
  <c r="V18" i="29" l="1"/>
  <c r="U17" i="29"/>
  <c r="T17" i="29"/>
  <c r="T20" i="29"/>
  <c r="U20" i="29"/>
  <c r="T27" i="29"/>
  <c r="U27" i="29"/>
  <c r="U21" i="29"/>
  <c r="U50" i="29" s="1"/>
  <c r="T21" i="29"/>
  <c r="H15" i="44" s="1"/>
  <c r="U15" i="29"/>
  <c r="T15" i="29"/>
  <c r="U28" i="29"/>
  <c r="T28" i="29"/>
  <c r="U24" i="29"/>
  <c r="U52" i="29" s="1"/>
  <c r="T24" i="29"/>
  <c r="T29" i="29"/>
  <c r="U29" i="29"/>
  <c r="T25" i="29"/>
  <c r="T53" i="29" s="1"/>
  <c r="U25" i="29"/>
  <c r="U53" i="29" s="1"/>
  <c r="U30" i="29"/>
  <c r="T30" i="29"/>
  <c r="U26" i="29"/>
  <c r="T26" i="29"/>
  <c r="U14" i="29"/>
  <c r="T14" i="29"/>
  <c r="T16" i="29"/>
  <c r="U16" i="29"/>
  <c r="L24" i="29"/>
  <c r="J52" i="29"/>
  <c r="G20" i="44" s="1"/>
  <c r="L21" i="29"/>
  <c r="J50" i="29"/>
  <c r="K32" i="29"/>
  <c r="K56" i="29" s="1"/>
  <c r="L30" i="29"/>
  <c r="L29" i="29"/>
  <c r="L28" i="29"/>
  <c r="L27" i="29"/>
  <c r="L26" i="29"/>
  <c r="J53" i="29"/>
  <c r="L25" i="29"/>
  <c r="K54" i="29"/>
  <c r="K57" i="29" s="1"/>
  <c r="L20" i="29"/>
  <c r="L17" i="29"/>
  <c r="L16" i="29"/>
  <c r="L15" i="29"/>
  <c r="L14" i="29"/>
  <c r="J32" i="29"/>
  <c r="F24" i="44"/>
  <c r="V20" i="29" l="1"/>
  <c r="V21" i="29"/>
  <c r="U32" i="29"/>
  <c r="V14" i="29"/>
  <c r="V26" i="29"/>
  <c r="V30" i="29"/>
  <c r="U54" i="29"/>
  <c r="U57" i="29" s="1"/>
  <c r="V29" i="29"/>
  <c r="V24" i="29"/>
  <c r="V28" i="29"/>
  <c r="V15" i="29"/>
  <c r="V27" i="29"/>
  <c r="T32" i="29"/>
  <c r="H24" i="44" s="1"/>
  <c r="T52" i="29"/>
  <c r="H20" i="44" s="1"/>
  <c r="V16" i="29"/>
  <c r="V17" i="29"/>
  <c r="T50" i="29"/>
  <c r="V50" i="29" s="1"/>
  <c r="V25" i="29"/>
  <c r="V53" i="29"/>
  <c r="H21" i="44"/>
  <c r="J56" i="29"/>
  <c r="G24" i="44"/>
  <c r="L53" i="29"/>
  <c r="G21" i="44"/>
  <c r="L32" i="29"/>
  <c r="L56" i="29" s="1"/>
  <c r="L50" i="29"/>
  <c r="J54" i="29"/>
  <c r="L54" i="29" s="1"/>
  <c r="L52" i="29"/>
  <c r="K58" i="29"/>
  <c r="G56" i="44"/>
  <c r="H56" i="44"/>
  <c r="F21" i="44"/>
  <c r="F20" i="44"/>
  <c r="U56" i="29" l="1"/>
  <c r="U58" i="29" s="1"/>
  <c r="I26" i="44"/>
  <c r="T56" i="29"/>
  <c r="T54" i="29"/>
  <c r="T57" i="29" s="1"/>
  <c r="V32" i="29"/>
  <c r="V56" i="29" s="1"/>
  <c r="V52" i="29"/>
  <c r="F19" i="44"/>
  <c r="F25" i="44" s="1"/>
  <c r="L57" i="29"/>
  <c r="L58" i="29" s="1"/>
  <c r="J57" i="29"/>
  <c r="J58" i="29" s="1"/>
  <c r="G19" i="44"/>
  <c r="H19" i="44"/>
  <c r="I58" i="44" l="1"/>
  <c r="I60" i="44" s="1"/>
  <c r="I28" i="44"/>
  <c r="V54" i="29"/>
  <c r="V57" i="29" s="1"/>
  <c r="V58" i="29" s="1"/>
  <c r="F41" i="44"/>
  <c r="T58" i="29"/>
  <c r="H57" i="44"/>
  <c r="G25" i="44"/>
  <c r="G26" i="44" s="1"/>
  <c r="G57" i="44"/>
  <c r="F57" i="44"/>
  <c r="F26" i="44"/>
  <c r="F28" i="44" s="1"/>
  <c r="H25" i="44"/>
  <c r="H26" i="44" s="1"/>
  <c r="H28" i="44" l="1"/>
  <c r="H58" i="44"/>
  <c r="H60" i="44" s="1"/>
  <c r="G28" i="44"/>
  <c r="G58" i="44"/>
  <c r="G60" i="44" s="1"/>
  <c r="F58" i="44"/>
  <c r="F60" i="44" s="1"/>
  <c r="F42" i="44"/>
  <c r="F4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Keizer</author>
    <author>Goedhart, R.</author>
    <author>Bé Keizer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Uitkeringsfactor</t>
        </r>
      </text>
    </comment>
    <comment ref="F11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Conform mei circulaire 2021.</t>
        </r>
      </text>
    </comment>
    <comment ref="P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Conform mei circulaire 2021.</t>
        </r>
      </text>
    </comment>
    <comment ref="D13" authorId="1" shapeId="0" xr:uid="{00000000-0006-0000-0100-000004000000}">
      <text>
        <r>
          <rPr>
            <sz val="8"/>
            <color indexed="81"/>
            <rFont val="Tahoma"/>
            <family val="2"/>
          </rPr>
          <t xml:space="preserve">
Zie september-circulaire 2020.</t>
        </r>
      </text>
    </comment>
    <comment ref="D21" authorId="0" shapeId="0" xr:uid="{00000000-0006-0000-0100-000005000000}">
      <text>
        <r>
          <rPr>
            <sz val="8"/>
            <color indexed="81"/>
            <rFont val="Tahoma"/>
            <family val="2"/>
          </rPr>
          <t xml:space="preserve">
Zie specificatie leerlingen (V)SO</t>
        </r>
      </text>
    </comment>
    <comment ref="D22" authorId="2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Ter info hoe de uitkering bij benadering is opgebouwd.</t>
        </r>
      </text>
    </comment>
    <comment ref="D23" authorId="2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Ter info hoe de uitkering bij benadering is opgebouwd.</t>
        </r>
      </text>
    </comment>
    <comment ref="D24" authorId="1" shapeId="0" xr:uid="{00000000-0006-0000-0100-000008000000}">
      <text>
        <r>
          <rPr>
            <sz val="8"/>
            <color indexed="81"/>
            <rFont val="Tahoma"/>
            <family val="2"/>
          </rPr>
          <t xml:space="preserve">
Het hier vermelde aantal leerlingen VO is 80% van het werkelijk aantal VO-leerlingen. De 80% is de zogenaamde efficiencykorting. Deze korting is dus in principe in het aantal leerlingen verwerkt dat uit de database wordt gehaald.</t>
        </r>
      </text>
    </comment>
    <comment ref="D40" authorId="0" shapeId="0" xr:uid="{00000000-0006-0000-0100-000009000000}">
      <text>
        <r>
          <rPr>
            <sz val="10"/>
            <color indexed="81"/>
            <rFont val="Tahoma"/>
            <family val="2"/>
          </rPr>
          <t xml:space="preserve">
Leerlingen (V)SO minus de leerlingen bedoeld onder b.2., b.3. en b.4.</t>
        </r>
      </text>
    </comment>
    <comment ref="D41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
groepsgrootte = 2: Meerv. Gehandicapt MG (DO+BL) plus eventuele andere door de minister aangewezen soorten MG.</t>
        </r>
      </text>
    </comment>
    <comment ref="D42" authorId="0" shapeId="0" xr:uid="{00000000-0006-0000-0100-00000B000000}">
      <text>
        <r>
          <rPr>
            <sz val="10"/>
            <color indexed="81"/>
            <rFont val="Tahoma"/>
            <family val="2"/>
          </rPr>
          <t xml:space="preserve">
groepsgrootte = 3:
Meerv. Gehandicapt MG (DO + ZMLK) MGA
plus eventuele andere door de minister aangewezen soorten MG.</t>
        </r>
      </text>
    </comment>
    <comment ref="D43" authorId="0" shapeId="0" xr:uid="{00000000-0006-0000-0100-00000C000000}">
      <text>
        <r>
          <rPr>
            <sz val="10"/>
            <color indexed="81"/>
            <rFont val="Tahoma"/>
            <family val="2"/>
          </rPr>
          <t xml:space="preserve">
groepsgroottte = 6 Doof (DO) plus eventuele door de minister aangewezen soorten MG.</t>
        </r>
      </text>
    </comment>
    <comment ref="D73" authorId="0" shapeId="0" xr:uid="{00000000-0006-0000-0100-00000D000000}">
      <text>
        <r>
          <rPr>
            <sz val="9"/>
            <color indexed="81"/>
            <rFont val="Tahoma"/>
            <family val="2"/>
          </rPr>
          <t xml:space="preserve">
Uitkeringsfactor gebaseerd op ramingen in constante prijzen. </t>
        </r>
      </text>
    </comment>
    <comment ref="F73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
Conform mei circulaire 2021.</t>
        </r>
      </text>
    </comment>
    <comment ref="P73" authorId="0" shapeId="0" xr:uid="{00000000-0006-0000-0100-00000F000000}">
      <text>
        <r>
          <rPr>
            <sz val="9"/>
            <color indexed="81"/>
            <rFont val="Tahoma"/>
            <family val="2"/>
          </rPr>
          <t xml:space="preserve">
Conform mei circulaire 2021.</t>
        </r>
      </text>
    </comment>
    <comment ref="D83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
Zie specificatie leerlingen (V)SO</t>
        </r>
      </text>
    </comment>
    <comment ref="D84" authorId="2" shapeId="0" xr:uid="{00000000-0006-0000-0100-000011000000}">
      <text>
        <r>
          <rPr>
            <sz val="9"/>
            <color indexed="81"/>
            <rFont val="Tahoma"/>
            <family val="2"/>
          </rPr>
          <t xml:space="preserve">
Ter info hoe de uitkering bij benadering is opgebouwd.</t>
        </r>
      </text>
    </comment>
    <comment ref="D85" authorId="2" shapeId="0" xr:uid="{00000000-0006-0000-0100-000012000000}">
      <text>
        <r>
          <rPr>
            <sz val="9"/>
            <color indexed="81"/>
            <rFont val="Tahoma"/>
            <family val="2"/>
          </rPr>
          <t xml:space="preserve">
Ter info hoe de uitkering bij benadering is opgebouwd.</t>
        </r>
      </text>
    </comment>
    <comment ref="D86" authorId="1" shapeId="0" xr:uid="{00000000-0006-0000-0100-000013000000}">
      <text>
        <r>
          <rPr>
            <sz val="8"/>
            <color indexed="81"/>
            <rFont val="Tahoma"/>
            <family val="2"/>
          </rPr>
          <t xml:space="preserve">
Het hier vermelde aantal leerlingen VO is 80% van het werkelijk aantal VO-leerlingen. De 80% is de zogenaamde efficiencykorting. Deze korting is dus in principe in het aantal leerlingen verwerkt dat uit de database wordt gehaald.</t>
        </r>
      </text>
    </comment>
    <comment ref="D102" authorId="0" shapeId="0" xr:uid="{00000000-0006-0000-0100-000014000000}">
      <text>
        <r>
          <rPr>
            <sz val="10"/>
            <color indexed="81"/>
            <rFont val="Tahoma"/>
            <family val="2"/>
          </rPr>
          <t xml:space="preserve">
Leerlingen (V)SO minus de leerlingen bedoeld onder b.2., b.3. en b.4.</t>
        </r>
      </text>
    </comment>
    <comment ref="D103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
groepsgrootte = 2: Meerv. Gehandicapt MG (DO+BL) plus eventuele andere door de minister aangewezen soorten MG.</t>
        </r>
      </text>
    </comment>
    <comment ref="D104" authorId="0" shapeId="0" xr:uid="{00000000-0006-0000-0100-000016000000}">
      <text>
        <r>
          <rPr>
            <sz val="10"/>
            <color indexed="81"/>
            <rFont val="Tahoma"/>
            <family val="2"/>
          </rPr>
          <t xml:space="preserve">
groepsgrootte = 3:
Meerv. Gehandicapt MG (DO + ZMLK) MGA
plus eventuele andere door de minister aangewezen soorten MG.</t>
        </r>
      </text>
    </comment>
    <comment ref="D105" authorId="0" shapeId="0" xr:uid="{00000000-0006-0000-0100-000017000000}">
      <text>
        <r>
          <rPr>
            <sz val="10"/>
            <color indexed="81"/>
            <rFont val="Tahoma"/>
            <family val="2"/>
          </rPr>
          <t xml:space="preserve">
groepsgroottte = 6 Doof (DO) plus eventuele door de minister aangewezen soorten MG.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Keizer</author>
  </authors>
  <commentList>
    <comment ref="H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Omtrent het aantal ll (V)SO zijn geen gegevens opgenomen in de landelijke Excelbestanden. Daarom zijn de gegevens van 2019 hier opgenomen.</t>
        </r>
      </text>
    </comment>
    <comment ref="M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Omtrent het aantal ll extra groei zijn geen gegevens opgenomen in de landelijke Excelbestanden. Daarom zijn de gegevens van 2019 hier opgenomen.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B. Keizer</author>
  </authors>
  <commentList>
    <comment ref="D3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Vanaf 2015 ontbreken de cijfers in de gegeven s van het CBS. </t>
        </r>
      </text>
    </comment>
  </commentList>
</comments>
</file>

<file path=xl/sharedStrings.xml><?xml version="1.0" encoding="utf-8"?>
<sst xmlns="http://schemas.openxmlformats.org/spreadsheetml/2006/main" count="3416" uniqueCount="743">
  <si>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</si>
  <si>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</si>
  <si>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</si>
  <si>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</si>
  <si>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</si>
  <si>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</si>
  <si>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</si>
  <si>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</si>
  <si>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</si>
  <si>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</si>
  <si>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</si>
  <si>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Alphen-Chaam</t>
  </si>
  <si>
    <t>Ameland</t>
  </si>
  <si>
    <t>Amersfoort</t>
  </si>
  <si>
    <t>Amstelveen</t>
  </si>
  <si>
    <t>Amsterdam</t>
  </si>
  <si>
    <t>Apeldoorn</t>
  </si>
  <si>
    <t>Appingedam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</si>
  <si>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</si>
  <si>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</si>
  <si>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</si>
  <si>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</si>
  <si>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</si>
  <si>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</si>
  <si>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</si>
  <si>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</si>
  <si>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</si>
  <si>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Beemster</t>
  </si>
  <si>
    <t>Beesel</t>
  </si>
  <si>
    <t>Bellingwedde</t>
  </si>
  <si>
    <t>Bergambacht</t>
  </si>
  <si>
    <t>Bergeijk</t>
  </si>
  <si>
    <t>Bergen L</t>
  </si>
  <si>
    <t>Bergen NH</t>
  </si>
  <si>
    <t>Bergen op Zoom</t>
  </si>
  <si>
    <t>Berkelland</t>
  </si>
  <si>
    <t>Bernheze</t>
  </si>
  <si>
    <t>Bernisse</t>
  </si>
  <si>
    <t>Best</t>
  </si>
  <si>
    <t>Beuningen</t>
  </si>
  <si>
    <t>Beverwijk</t>
  </si>
  <si>
    <t>Binnenmaas</t>
  </si>
  <si>
    <t>Bladel</t>
  </si>
  <si>
    <t>Blaricum</t>
  </si>
  <si>
    <t>Bloemendaal</t>
  </si>
  <si>
    <t>Boekel</t>
  </si>
  <si>
    <t>Borger-Odoorn</t>
  </si>
  <si>
    <t>Borne</t>
  </si>
  <si>
    <t>Borsele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</si>
  <si>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</si>
  <si>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</si>
  <si>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</si>
  <si>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</si>
  <si>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</si>
  <si>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</si>
  <si>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</si>
  <si>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</si>
  <si>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</si>
  <si>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</si>
  <si>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Bussum</t>
  </si>
  <si>
    <t>Capelle aan den IJssel</t>
  </si>
  <si>
    <t>Castricum</t>
  </si>
  <si>
    <t>Coevorden</t>
  </si>
  <si>
    <t>Cranendonck</t>
  </si>
  <si>
    <t>Cromstrijen</t>
  </si>
  <si>
    <t>Cuijk</t>
  </si>
  <si>
    <t>Culemborg</t>
  </si>
  <si>
    <t>Dalfsen</t>
  </si>
  <si>
    <t>De Bilt</t>
  </si>
  <si>
    <t>De Marne</t>
  </si>
  <si>
    <t>De Ronde Venen</t>
  </si>
  <si>
    <t>De Wolden</t>
  </si>
  <si>
    <t>Delft</t>
  </si>
  <si>
    <t>Delfzijl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</si>
  <si>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</si>
  <si>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</si>
  <si>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</si>
  <si>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</si>
  <si>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</si>
  <si>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</si>
  <si>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</si>
  <si>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</si>
  <si>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</si>
  <si>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</si>
  <si>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</si>
  <si>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</si>
  <si>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</si>
  <si>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</si>
  <si>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</si>
  <si>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</si>
  <si>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</si>
  <si>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</si>
  <si>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</si>
  <si>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Eemsmond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</si>
  <si>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</si>
  <si>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</si>
  <si>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</si>
  <si>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</si>
  <si>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</si>
  <si>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</si>
  <si>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</si>
  <si>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</si>
  <si>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</si>
  <si>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</si>
  <si>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</si>
  <si>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</si>
  <si>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</si>
  <si>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</si>
  <si>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</si>
  <si>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</si>
  <si>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Giessenlanden</t>
  </si>
  <si>
    <t>Gilze en Rijen</t>
  </si>
  <si>
    <t>Goes</t>
  </si>
  <si>
    <t>Goirle</t>
  </si>
  <si>
    <t>Gorinchem</t>
  </si>
  <si>
    <t>Gouda</t>
  </si>
  <si>
    <t>Graft-De Rijp</t>
  </si>
  <si>
    <t>Grave</t>
  </si>
  <si>
    <t>Groesbeek</t>
  </si>
  <si>
    <t>Groningen</t>
  </si>
  <si>
    <t>Grootegast</t>
  </si>
  <si>
    <t>Gulpen-Wittem</t>
  </si>
  <si>
    <t>Haaksbergen</t>
  </si>
  <si>
    <t>Haaren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</si>
  <si>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</si>
  <si>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</si>
  <si>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</si>
  <si>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</si>
  <si>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</si>
  <si>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</si>
  <si>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</si>
  <si>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</si>
  <si>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</si>
  <si>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</si>
  <si>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</si>
  <si>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</si>
  <si>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</si>
  <si>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</si>
  <si>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</si>
  <si>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</si>
  <si>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</si>
  <si>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</si>
  <si>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</si>
  <si>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</si>
  <si>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</si>
  <si>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Heumen</t>
  </si>
  <si>
    <t>Heusden</t>
  </si>
  <si>
    <t>Hillegom</t>
  </si>
  <si>
    <t>Hilvarenbeek</t>
  </si>
  <si>
    <t>Hilversum</t>
  </si>
  <si>
    <t>Hof van Twente</t>
  </si>
  <si>
    <t>Hoogeveen</t>
  </si>
  <si>
    <t>Hoogezand-Sappemeer</t>
  </si>
  <si>
    <t>Hoorn</t>
  </si>
  <si>
    <t>Horst aan de Maas</t>
  </si>
  <si>
    <t>Houten</t>
  </si>
  <si>
    <t>Huizen</t>
  </si>
  <si>
    <t>Hulst</t>
  </si>
  <si>
    <t>IJsselstein</t>
  </si>
  <si>
    <t>Kampen</t>
  </si>
  <si>
    <t>Kapelle</t>
  </si>
  <si>
    <t>Katwijk</t>
  </si>
  <si>
    <t>Kerkrade</t>
  </si>
  <si>
    <t>Koggenland</t>
  </si>
  <si>
    <t>Korendijk</t>
  </si>
  <si>
    <t>Krimpen aan den IJssel</t>
  </si>
  <si>
    <t>Laarbeek</t>
  </si>
  <si>
    <t>Landerd</t>
  </si>
  <si>
    <t>Landgraaf</t>
  </si>
  <si>
    <t>Landsmeer</t>
  </si>
  <si>
    <t>Langedijk</t>
  </si>
  <si>
    <t>Lansingerland</t>
  </si>
  <si>
    <t>Laren</t>
  </si>
  <si>
    <t>Leek</t>
  </si>
  <si>
    <t>Leerdam</t>
  </si>
  <si>
    <t>Leeuwarden</t>
  </si>
  <si>
    <t>Leeuwarderadeel</t>
  </si>
  <si>
    <t>Leiden</t>
  </si>
  <si>
    <t>Leiderdorp</t>
  </si>
  <si>
    <t>Leidschendam-Voorburg</t>
  </si>
  <si>
    <t>Lelystad</t>
  </si>
  <si>
    <t>Leudal</t>
  </si>
  <si>
    <t>Leusden</t>
  </si>
  <si>
    <t>Lingewaal</t>
  </si>
  <si>
    <t>Lingewaard</t>
  </si>
  <si>
    <t>Lisse</t>
  </si>
  <si>
    <t>Littenseradiel</t>
  </si>
  <si>
    <t>Lochem</t>
  </si>
  <si>
    <t>Loon op Zand</t>
  </si>
  <si>
    <t>Lopik</t>
  </si>
  <si>
    <t>Loppersum</t>
  </si>
  <si>
    <t>Losser</t>
  </si>
  <si>
    <t>Maasdonk</t>
  </si>
  <si>
    <t>Maasdriel</t>
  </si>
  <si>
    <t>Maasgouw</t>
  </si>
  <si>
    <t>Maassluis</t>
  </si>
  <si>
    <t>Maastricht</t>
  </si>
  <si>
    <t>Marum</t>
  </si>
  <si>
    <t>Medemblik</t>
  </si>
  <si>
    <t>Meerssen</t>
  </si>
  <si>
    <t>Menterwolde</t>
  </si>
  <si>
    <t>Meppel</t>
  </si>
  <si>
    <t>Middelburg</t>
  </si>
  <si>
    <t>Midden Drenthe</t>
  </si>
  <si>
    <t>Midden-Delfland</t>
  </si>
  <si>
    <t>Mill en Sint Hubert</t>
  </si>
  <si>
    <t>Millingen aan de Rijn</t>
  </si>
  <si>
    <t>Moerdijk</t>
  </si>
  <si>
    <t>Montferland</t>
  </si>
  <si>
    <t>Montfoort U</t>
  </si>
  <si>
    <t>Mook en Middelaar</t>
  </si>
  <si>
    <t>Muiden</t>
  </si>
  <si>
    <t>Naarden</t>
  </si>
  <si>
    <t>Neder-Betuwe</t>
  </si>
  <si>
    <t>Nederlek</t>
  </si>
  <si>
    <t>Nederweert</t>
  </si>
  <si>
    <t>Neerijnen</t>
  </si>
  <si>
    <t>Nieuwegein</t>
  </si>
  <si>
    <t>Nieuwkoop</t>
  </si>
  <si>
    <t>Nijkerk</t>
  </si>
  <si>
    <t>Nijmegen</t>
  </si>
  <si>
    <t>Noord-Beveland</t>
  </si>
  <si>
    <t>Noordenveld</t>
  </si>
  <si>
    <t>Noordoostpolder</t>
  </si>
  <si>
    <t>Noordwijk</t>
  </si>
  <si>
    <t>Noordwijkerhout</t>
  </si>
  <si>
    <t>Nuenen c.a.</t>
  </si>
  <si>
    <t>Nunspeet</t>
  </si>
  <si>
    <t>Nuth</t>
  </si>
  <si>
    <t>Oegstgeest</t>
  </si>
  <si>
    <t>Oirschot</t>
  </si>
  <si>
    <t>Oisterwijk</t>
  </si>
  <si>
    <t>Oldebroek</t>
  </si>
  <si>
    <t>Oldenzaal</t>
  </si>
  <si>
    <t>Olst-Wijhe</t>
  </si>
  <si>
    <t>Ommen</t>
  </si>
  <si>
    <t>Onderbanken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</si>
  <si>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</si>
  <si>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</si>
  <si>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</si>
  <si>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</si>
  <si>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</si>
  <si>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</si>
  <si>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</si>
  <si>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Oud-Beijerland</t>
  </si>
  <si>
    <t>Oude IJsselstreek</t>
  </si>
  <si>
    <t>Ouder-Amstel</t>
  </si>
  <si>
    <t>Ouderkerk</t>
  </si>
  <si>
    <t>Oudewater</t>
  </si>
  <si>
    <t>Overbetuwe</t>
  </si>
  <si>
    <t>Papendrecht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</si>
  <si>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</si>
  <si>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</si>
  <si>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</si>
  <si>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</si>
  <si>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</si>
  <si>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</si>
  <si>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</si>
  <si>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</si>
  <si>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</si>
  <si>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</si>
  <si>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</si>
  <si>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</si>
  <si>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Rijnwaarden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</si>
  <si>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</si>
  <si>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</si>
  <si>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</si>
  <si>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</si>
  <si>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</si>
  <si>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</si>
  <si>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</si>
  <si>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</si>
  <si>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</si>
  <si>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Schermer</t>
  </si>
  <si>
    <t>Scherpenzeel</t>
  </si>
  <si>
    <t>Schiedam</t>
  </si>
  <si>
    <t>Schiermonnikoog</t>
  </si>
  <si>
    <t>Schijndel</t>
  </si>
  <si>
    <t>Schinnen</t>
  </si>
  <si>
    <t>Schoonhoven</t>
  </si>
  <si>
    <t>Schouwen-Duiveland</t>
  </si>
  <si>
    <t>'s-Gravenhage</t>
  </si>
  <si>
    <t>'s-Hertogenbosch</t>
  </si>
  <si>
    <t>Simpelveld</t>
  </si>
  <si>
    <t>Sint-Anthonis</t>
  </si>
  <si>
    <t>Sint-Michielsgestel</t>
  </si>
  <si>
    <t>Sint-Oedenrode</t>
  </si>
  <si>
    <t>Sittard-Geleen</t>
  </si>
  <si>
    <t>Sliedrecht</t>
  </si>
  <si>
    <t>Slochteren</t>
  </si>
  <si>
    <t>Sluis</t>
  </si>
  <si>
    <t>Smallingerland</t>
  </si>
  <si>
    <t>Soest</t>
  </si>
  <si>
    <t>Someren</t>
  </si>
  <si>
    <t>Son en Breugel</t>
  </si>
  <si>
    <t>Spijkenisse</t>
  </si>
  <si>
    <t>Stadskanaal</t>
  </si>
  <si>
    <t>Staphorst</t>
  </si>
  <si>
    <t>Stede Broec</t>
  </si>
  <si>
    <t>Steenbergen</t>
  </si>
  <si>
    <t>Steenwijkerland</t>
  </si>
  <si>
    <t>Stein</t>
  </si>
  <si>
    <t>Strijen</t>
  </si>
  <si>
    <t>Ten Boer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</si>
  <si>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</si>
  <si>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</si>
  <si>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</si>
  <si>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</si>
  <si>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</si>
  <si>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</si>
  <si>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</si>
  <si>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</si>
  <si>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</si>
  <si>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</si>
  <si>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</si>
  <si>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Ubbergen</t>
  </si>
  <si>
    <t>Uden</t>
  </si>
  <si>
    <t>Uitgeest</t>
  </si>
  <si>
    <t>Uithoorn</t>
  </si>
  <si>
    <t>Urk</t>
  </si>
  <si>
    <t>Utrecht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</si>
  <si>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</si>
  <si>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</si>
  <si>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</si>
  <si>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</si>
  <si>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</si>
  <si>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</si>
  <si>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</si>
  <si>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Veghel</t>
  </si>
  <si>
    <t>Veldhoven</t>
  </si>
  <si>
    <t>Velsen</t>
  </si>
  <si>
    <t>Venlo</t>
  </si>
  <si>
    <t>Venray</t>
  </si>
  <si>
    <t>Vianen</t>
  </si>
  <si>
    <t>Vlaardingen</t>
  </si>
  <si>
    <t>Vlagtwedde</t>
  </si>
  <si>
    <t>Vlieland</t>
  </si>
  <si>
    <t>Vlissingen</t>
  </si>
  <si>
    <t>Vlist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</si>
  <si>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</si>
  <si>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</si>
  <si>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</si>
  <si>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</si>
  <si>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</si>
  <si>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</si>
  <si>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</si>
  <si>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</si>
  <si>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</si>
  <si>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</si>
  <si>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</si>
  <si>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</si>
  <si>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Werkendam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</si>
  <si>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</si>
  <si>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</si>
  <si>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</si>
  <si>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</si>
  <si>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</si>
  <si>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</si>
  <si>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</si>
  <si>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</si>
  <si>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</si>
  <si>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</si>
  <si>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Winsum</t>
  </si>
  <si>
    <t>Winterswijk</t>
  </si>
  <si>
    <t>Woensdrecht</t>
  </si>
  <si>
    <t>Woerden</t>
  </si>
  <si>
    <t>Wormerland</t>
  </si>
  <si>
    <t>Woudenberg</t>
  </si>
  <si>
    <t>Woudrichem</t>
  </si>
  <si>
    <t>Zaanstad</t>
  </si>
  <si>
    <t>Zaltbommel</t>
  </si>
  <si>
    <t>Zandvoort</t>
  </si>
  <si>
    <t>Zederik</t>
  </si>
  <si>
    <t>Zeevang</t>
  </si>
  <si>
    <t>Zeewolde</t>
  </si>
  <si>
    <t>Zeist</t>
  </si>
  <si>
    <t>Zevenaar</t>
  </si>
  <si>
    <t>Zoetermeer</t>
  </si>
  <si>
    <t>Zoeterwoude</t>
  </si>
  <si>
    <t>Zuidhorn</t>
  </si>
  <si>
    <t>Zundert</t>
  </si>
  <si>
    <t>Zutphen</t>
  </si>
  <si>
    <t>Zwartewaterland</t>
  </si>
  <si>
    <t>Zwijndrecht</t>
  </si>
  <si>
    <t>Zwolle</t>
  </si>
  <si>
    <t>Dantumadiel</t>
  </si>
  <si>
    <t>Hengelo O</t>
  </si>
  <si>
    <t>Kaag en Braassem</t>
  </si>
  <si>
    <t>Kernen</t>
  </si>
  <si>
    <t xml:space="preserve">Toelichting: </t>
  </si>
  <si>
    <t>Desgewenst kunt u dus de beveiliging opheffen en de werkbladen aanpassen.</t>
  </si>
  <si>
    <t xml:space="preserve"> </t>
  </si>
  <si>
    <t>Aan elke eenheid van de maatstaven is een voor alle gemeenten gelijk bedrag per eenheid verbonden.</t>
  </si>
  <si>
    <t>Vermenigvuldiging per gemeente van alle maatstaven met het bijbehorende bedrag per eenheid</t>
  </si>
  <si>
    <t>en met de zogenoemde ‘uitkeringsfactor gemeentefonds’, resulteert in de algemene uitkering.</t>
  </si>
  <si>
    <t xml:space="preserve">Er is sprake van een raming omdat de uitkering deel uitmaakt van het gemeentefonds. </t>
  </si>
  <si>
    <t xml:space="preserve">Dat wil zeggen dat er sprake is van een algemene uitkering zodat er geen specifiek </t>
  </si>
  <si>
    <t>onderwijs-huisvestingsbudget als zodanig wordt vastgesteld.</t>
  </si>
  <si>
    <t xml:space="preserve">Omdat verschillende aspecten van de algemene uitkering elkaar kunnen beïnvloeden </t>
  </si>
  <si>
    <t xml:space="preserve">kan de werkelijke uitkering afwijken van de berekeningen zoals die met dit rekenmodel </t>
  </si>
  <si>
    <t>kunnen worden gemaakt. Het is slechts onze bedoeling schoolbesturen een handreiking</t>
  </si>
  <si>
    <t xml:space="preserve">te geven op grond waarvan de omvang van de uitkering voor onderwijshuisvesting </t>
  </si>
  <si>
    <t xml:space="preserve">redelijk kan worden benaderd. </t>
  </si>
  <si>
    <t xml:space="preserve">Omdat de uitkering uit het gemeentefonds een zogenaamde algemene uitkering is betekent </t>
  </si>
  <si>
    <t>het dat een gemeentebestuur in principe vrij is in de wijze waarop deze</t>
  </si>
  <si>
    <t xml:space="preserve">middelen worden besteed. </t>
  </si>
  <si>
    <t xml:space="preserve">gebruiken voor de onderwijshuisvesting. </t>
  </si>
  <si>
    <t xml:space="preserve">Het model berekent voorts globaal hoeveel geld beschikbaar is voor de basisscholen, het SBO en </t>
  </si>
  <si>
    <t xml:space="preserve">Veel gemeenten maken bij de verdeling van de beschikbare middelen geen onderscheid tussen </t>
  </si>
  <si>
    <t>PO en VO. Bij de verdeling wordt dan uitgegaan van de bedragen zoals die jaarlijks</t>
  </si>
  <si>
    <t xml:space="preserve">in het z.g. programma worden opgenomen. Bovendien zijn de verschillen per gemeente groot </t>
  </si>
  <si>
    <t xml:space="preserve">waardoor lang niet in alle gevallen een 1 op 1 vergelijking tussen inkomsten en </t>
  </si>
  <si>
    <t xml:space="preserve">uitgaven van het PO en VO afzonderlijk kan worden gemaakt. De wijze waarop </t>
  </si>
  <si>
    <t>u derhalve met deze cijfers om dient te gaan is afhankelijk van de lokale situatie.</t>
  </si>
  <si>
    <t xml:space="preserve">Minderheden </t>
  </si>
  <si>
    <t>Land</t>
  </si>
  <si>
    <t>Binnenwater</t>
  </si>
  <si>
    <t>Leerlingen VO</t>
  </si>
  <si>
    <t xml:space="preserve">    weer nader is onderverdeeld. </t>
  </si>
  <si>
    <t xml:space="preserve">    Voor het SBO en PRO geldt een extra vermenigvuldigingsfactor van 1,98.</t>
  </si>
  <si>
    <t xml:space="preserve">    Voor het (V)SO geldt een extra vermenigvuldigingsfactor van 3,46.</t>
  </si>
  <si>
    <t xml:space="preserve">    Daarenboven geldt voor leerlingen (V)SO die onderwijs volgen met een genormeerde groepsgrootte van 2 nog een </t>
  </si>
  <si>
    <t xml:space="preserve">    een genormeerde groepsgrootte van 6 nog een cumulatieve factor van 1,43.</t>
  </si>
  <si>
    <t xml:space="preserve">    Als formule weergegeven ziet het er als volgt uit:</t>
  </si>
  <si>
    <t xml:space="preserve">    Leerlingen speciaal = </t>
  </si>
  <si>
    <t xml:space="preserve">    ll-(SBO + PRO) x 1,98 + [ll-(V)SO + ll-(V)SO-grgr2 x 4,30 +  ll-(V)SO-grgr3 x 2,86 + ll-(V)SO-grgr6 x 1,43] x 3,46</t>
  </si>
  <si>
    <t xml:space="preserve">    De schoolsoorten met een dergelijke groepsgrootte zijn:</t>
  </si>
  <si>
    <t xml:space="preserve">    groepsgrootte 2: Meervoudig gehandicapt DO + BLIND plus eventuele andere door de minister aangewezen soorten MG</t>
  </si>
  <si>
    <t xml:space="preserve">    groepsgrootte 3: Meervoudig gehandicapt DO + ZMLK plus eventuele andere door de minister aangewezen soorten MG</t>
  </si>
  <si>
    <t xml:space="preserve">    groepsgrootte 6: DO plus eventuele door de minister aangewezen soorten MG</t>
  </si>
  <si>
    <t>Dit product wordt u aangeboden door:</t>
  </si>
  <si>
    <t>Uitkeringsjaar</t>
  </si>
  <si>
    <t>verhoudingstabel</t>
  </si>
  <si>
    <t>OHV</t>
  </si>
  <si>
    <t>GEMEENTEFONDS: UITKERINGEN OHV EN EDUCATIE</t>
  </si>
  <si>
    <t xml:space="preserve">educatie </t>
  </si>
  <si>
    <t>aantallen</t>
  </si>
  <si>
    <t xml:space="preserve">subcluster      </t>
  </si>
  <si>
    <t xml:space="preserve">cluster </t>
  </si>
  <si>
    <t xml:space="preserve">onderwijshuisvesting </t>
  </si>
  <si>
    <t>overig educatie</t>
  </si>
  <si>
    <t>Uitkeringsfactor (accres)</t>
  </si>
  <si>
    <t>Maatstaven:</t>
  </si>
  <si>
    <t>Inwoners</t>
  </si>
  <si>
    <t xml:space="preserve">Jongeren </t>
  </si>
  <si>
    <t xml:space="preserve">Huishouden met laag inkomen  </t>
  </si>
  <si>
    <t>Klantenpotentieel regionaal</t>
  </si>
  <si>
    <t>Leerlingen (V)SO en praktijkond.</t>
  </si>
  <si>
    <t>a. Leerlingen SBO en Praktijkonderwijs</t>
  </si>
  <si>
    <t>b. (V)SO (WEC art. 2, lid 2)</t>
  </si>
  <si>
    <t xml:space="preserve">Extra groei leerlingen VO </t>
  </si>
  <si>
    <t>Extra groei jongeren</t>
  </si>
  <si>
    <t>Omgevingsadressendichtheid (OAD)</t>
  </si>
  <si>
    <t>totaal</t>
  </si>
  <si>
    <t>leerlingen</t>
  </si>
  <si>
    <t>correctiefactor</t>
  </si>
  <si>
    <t>b.1. (V)SO</t>
  </si>
  <si>
    <t xml:space="preserve">b.2. (V)SO gr gr =2 </t>
  </si>
  <si>
    <t>b.3. (V)SO gr gr =3</t>
  </si>
  <si>
    <t>b.4. (V)SO gr gr =6</t>
  </si>
  <si>
    <t>Berekening SBO, Praktijkonderwijs, (V)SO  uit gemeentefonds</t>
  </si>
  <si>
    <t>Berekening VO uit gemeentefonds (excl. PRO)</t>
  </si>
  <si>
    <t>Berekening Basisscholen uit gemeentefonds (excl. SBO)</t>
  </si>
  <si>
    <t xml:space="preserve">Totale uitkering </t>
  </si>
  <si>
    <t>Minus uitkering SBO, PRO, (V)SO en VO</t>
  </si>
  <si>
    <t>poraad</t>
  </si>
  <si>
    <t>PO-Raad</t>
  </si>
  <si>
    <t>Postbus 85246</t>
  </si>
  <si>
    <t>3508 AE Utrecht</t>
  </si>
  <si>
    <t>Tel.: 030 - 3100933405200</t>
  </si>
  <si>
    <t>www.poraad.nl</t>
  </si>
  <si>
    <t>e-mail: info@poraad.nl</t>
  </si>
  <si>
    <t>copyright: poraad</t>
  </si>
  <si>
    <t xml:space="preserve">De werkbladen zijn beveiligd onder 'Extra/Beveiliging/Blad beveiligen' met het wachtwoord: </t>
  </si>
  <si>
    <t xml:space="preserve">    Zo wordt onderscheid gemaakt in het SBO en Praktijkonderwijs (PRO), en het (V)SO, waarbij het (V)SO nog </t>
  </si>
  <si>
    <t>kernen</t>
  </si>
  <si>
    <t>Oldambt</t>
  </si>
  <si>
    <t>Zuidplas</t>
  </si>
  <si>
    <t>Peel en Maas</t>
  </si>
  <si>
    <t>inw</t>
  </si>
  <si>
    <t>jong</t>
  </si>
  <si>
    <t>lihh</t>
  </si>
  <si>
    <t>Kpreg</t>
  </si>
  <si>
    <t>ll-so</t>
  </si>
  <si>
    <t>ll-vo</t>
  </si>
  <si>
    <t>OAD</t>
  </si>
  <si>
    <t>mind</t>
  </si>
  <si>
    <t>extra jong</t>
  </si>
  <si>
    <t>extra ll vo</t>
  </si>
  <si>
    <t>opp water</t>
  </si>
  <si>
    <t>Specificatie leerlingen SBO, PRO en (V)SO</t>
  </si>
  <si>
    <t>a.2. Praktijkonderwijs</t>
  </si>
  <si>
    <t>a.1. SBO</t>
  </si>
  <si>
    <t>Gemeente</t>
  </si>
  <si>
    <t>extra corr. factor</t>
  </si>
  <si>
    <t>lln. effectief</t>
  </si>
  <si>
    <t xml:space="preserve">a.1. </t>
  </si>
  <si>
    <t xml:space="preserve">a.2. </t>
  </si>
  <si>
    <t>b.1.</t>
  </si>
  <si>
    <t>b.2.</t>
  </si>
  <si>
    <t>b.3.</t>
  </si>
  <si>
    <t xml:space="preserve">b.4. </t>
  </si>
  <si>
    <t>CBS</t>
  </si>
  <si>
    <t>jongeren</t>
  </si>
  <si>
    <t xml:space="preserve">Huishouden met laag inkomen (drempel) </t>
  </si>
  <si>
    <t>Nederland</t>
  </si>
  <si>
    <t>Menameradiel</t>
  </si>
  <si>
    <t>Sudwest Fryslan</t>
  </si>
  <si>
    <t>Stichtse Vecht</t>
  </si>
  <si>
    <t>Bodegraven-Reeuwijk</t>
  </si>
  <si>
    <t>Eijsden-Margraten</t>
  </si>
  <si>
    <t>Zoek:</t>
  </si>
  <si>
    <t>Hollands Kroon</t>
  </si>
  <si>
    <t>het Bildt</t>
  </si>
  <si>
    <t>Nuenen, Gerwen en Nederwetten</t>
  </si>
  <si>
    <t>Sint Anthonis</t>
  </si>
  <si>
    <t>UITKERINGEN OHV EN LASTEN BEGROTING</t>
  </si>
  <si>
    <t>a. SBO en Praktijkonderwijs</t>
  </si>
  <si>
    <t>Lasten Basisscholen (excl. SBO)</t>
  </si>
  <si>
    <t>(V)SO, SBO en Praktijkonderwijs</t>
  </si>
  <si>
    <t>Totaal</t>
  </si>
  <si>
    <t>Totaal uitkeringen voor huisvesting onderwijs</t>
  </si>
  <si>
    <t>Totaal uitgaven voor huisvesting onderwijs</t>
  </si>
  <si>
    <t>totaal basisscholen</t>
  </si>
  <si>
    <t>MODEL BEREKENING GEMEENTELIJKE LASTEN ONDERWIJSHUISVESTING</t>
  </si>
  <si>
    <t>Jaar</t>
  </si>
  <si>
    <t>BEGROTING / REKENING</t>
  </si>
  <si>
    <t>Financiële opstelling kosten onderwijshuisvesting</t>
  </si>
  <si>
    <t>openbaar</t>
  </si>
  <si>
    <t>bijzonder</t>
  </si>
  <si>
    <t>basisonderwijs</t>
  </si>
  <si>
    <t>(voortgezet) speciaal onderwijs</t>
  </si>
  <si>
    <t>voortgezet onderwijs</t>
  </si>
  <si>
    <t>A. Uitgaven - schoolgebouwen</t>
  </si>
  <si>
    <t>- kapitaallasten</t>
  </si>
  <si>
    <t>* rente</t>
  </si>
  <si>
    <t>* afschrijving</t>
  </si>
  <si>
    <t>- kosten eerste inrichting (bijdrage à fonds perdu)</t>
  </si>
  <si>
    <t>- huur schoolgebouwen</t>
  </si>
  <si>
    <t>- kosten onderhoud</t>
  </si>
  <si>
    <t>- kosten vandalisme</t>
  </si>
  <si>
    <t>- kosten verzekering (opstal en inboedel)</t>
  </si>
  <si>
    <t>- kosten onroerend zaak belasting</t>
  </si>
  <si>
    <t xml:space="preserve">- vergoeding oude eigendomsscholen </t>
  </si>
  <si>
    <t>- aflossen leningen voortgezet onderwijs</t>
  </si>
  <si>
    <r>
      <t xml:space="preserve">- overige kosten </t>
    </r>
    <r>
      <rPr>
        <vertAlign val="superscript"/>
        <sz val="8"/>
        <rFont val="Arial"/>
        <family val="2"/>
      </rPr>
      <t>1)</t>
    </r>
  </si>
  <si>
    <t>sub-totaal schoolgebouwen</t>
  </si>
  <si>
    <t>B. Uitgaven - lokalen bewegingsonderwijs</t>
  </si>
  <si>
    <t>- huur gymnastieklokalen - sporthallen</t>
  </si>
  <si>
    <t>- klokuurvergoeding aan schoolbesturen / derden</t>
  </si>
  <si>
    <t>- huur sportvelden</t>
  </si>
  <si>
    <t>sub-totaal lokalen bewegingsonderwijs</t>
  </si>
  <si>
    <r>
      <t>C.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personeelskosten</t>
    </r>
    <r>
      <rPr>
        <sz val="8"/>
        <rFont val="Arial"/>
        <family val="2"/>
      </rPr>
      <t xml:space="preserve"> (fte tbv. onderwijshuisvesting, incl. opslag indirecte kosten, dus overhead)</t>
    </r>
  </si>
  <si>
    <t>\</t>
  </si>
  <si>
    <t>totaal lasten onderwijshuisvesting</t>
  </si>
  <si>
    <t>D. Ontvangsten:</t>
  </si>
  <si>
    <t>- fictieve vergoeding in algemene uitkering</t>
  </si>
  <si>
    <t>- ontvangen huurvergoeding (bijv. uit verhuur kinderopvang)</t>
  </si>
  <si>
    <t>- overige ontvangsten</t>
  </si>
  <si>
    <t>totaal baten</t>
  </si>
  <si>
    <t xml:space="preserve">Saldo </t>
  </si>
  <si>
    <r>
      <t xml:space="preserve">1) </t>
    </r>
    <r>
      <rPr>
        <sz val="8"/>
        <rFont val="Arial"/>
        <family val="2"/>
      </rPr>
      <t>Toelichting overige kosten:</t>
    </r>
  </si>
  <si>
    <t>- bijdrage uit reserve(s)</t>
  </si>
  <si>
    <t>- kosten spoedeisende voorzieningen</t>
  </si>
  <si>
    <t>Het overzicht geeft inzicht in de ontvangsten van een gemeente uit het gemeentefonds voor onderwijshuisvesting (OHV),</t>
  </si>
  <si>
    <t>Nadere achtergrondinformatie over uitkering gemeentefonds</t>
  </si>
  <si>
    <t>Totaal basisonderwijs</t>
  </si>
  <si>
    <t>Lasten</t>
  </si>
  <si>
    <t>Totaal voortgezet onderwijs</t>
  </si>
  <si>
    <t>Totaal lasten onderwijs</t>
  </si>
  <si>
    <t>speciaal basisonderwijs + PRO</t>
  </si>
  <si>
    <t>Totaal SBO, PRO en (V)SO</t>
  </si>
  <si>
    <t>Uitkeringen</t>
  </si>
  <si>
    <t>Naam van de gemeente</t>
  </si>
  <si>
    <t>Lasten VO (excl. PRO)</t>
  </si>
  <si>
    <t>Totaal lasten voor huisvesting onderwijs</t>
  </si>
  <si>
    <t>Totaal resultaat (uitkering minus lasten)</t>
  </si>
  <si>
    <t>Resultaat</t>
  </si>
  <si>
    <t>Werkelijke lasten (CBS)</t>
  </si>
  <si>
    <t>Werkelijke lasten (volgens opgave gemeente)</t>
  </si>
  <si>
    <t xml:space="preserve">Resultaat </t>
  </si>
  <si>
    <t>Goeree-Overflakkee</t>
  </si>
  <si>
    <t>Molenwaard</t>
  </si>
  <si>
    <t>Bergen (L.)</t>
  </si>
  <si>
    <t>Bergen (NH.)</t>
  </si>
  <si>
    <t>De Friese Meren</t>
  </si>
  <si>
    <t>Haarlemmerliede en Spaarnwoude</t>
  </si>
  <si>
    <t>Kollumerland en Nieuwkruisland</t>
  </si>
  <si>
    <t>Montfoort</t>
  </si>
  <si>
    <t>Minderheden (drempel)</t>
  </si>
  <si>
    <t>Achterstandsleerlingen (drempel)</t>
  </si>
  <si>
    <t>groot verschil met gegevens H21 over aantal leerlingen</t>
  </si>
  <si>
    <t>groot verschil met gegevens R21 over aantal leerlingen</t>
  </si>
  <si>
    <t>inwoners</t>
  </si>
  <si>
    <t>Klantenpotentieel</t>
  </si>
  <si>
    <t>Omgevingsadressendichtheid</t>
  </si>
  <si>
    <t>Woonkernen</t>
  </si>
  <si>
    <t>Code</t>
  </si>
  <si>
    <t>Naam</t>
  </si>
  <si>
    <t>Lokaal</t>
  </si>
  <si>
    <t>Regionaal</t>
  </si>
  <si>
    <t>500 en 
meer adressen</t>
  </si>
  <si>
    <t>Hengelo</t>
  </si>
  <si>
    <t>Midden-Drenthe</t>
  </si>
  <si>
    <t>Súdwest-Fryslân</t>
  </si>
  <si>
    <t>Groot onderhoud</t>
  </si>
  <si>
    <t xml:space="preserve">Behalve de aanpassing van de maatstaven is ook gemeld dat de verdeling binnen het cluster educatie, tussen het subcluster </t>
  </si>
  <si>
    <t>Met dit instrument kunt u de uitkering die een gemeente krijgt uit het Gemeentefonds voor de onderwijshuisvesting (OHV)</t>
  </si>
  <si>
    <t>gemeentefonds heeft, dan volgt een signalering daarvan.</t>
  </si>
  <si>
    <t xml:space="preserve">De kans dat er sprake is van enige afwijking van de specificatie en de totaalopgave van het gemeentefonds is groot. </t>
  </si>
  <si>
    <t>Daarom worden deze specificaties niet gebruikt bij de weergave in het werkblad Uitk vs Lasten.</t>
  </si>
  <si>
    <t xml:space="preserve">Indien de gemeente aangeeft dat de opgave van de uitgaven niet juist is vanwege bijv. latere bijstellingen, dan kunt u vragen </t>
  </si>
  <si>
    <t xml:space="preserve">om een opgave van de gemeente die wel in overeenstemming is met de feiten. U kunt daarbij gebruik maken van het </t>
  </si>
  <si>
    <t xml:space="preserve">formulier dat in het werkblad 'Gemeente Opgave lasten' is opgenomen. Dit werkblad is grotendeels overgenomen van het </t>
  </si>
  <si>
    <t>opnemen in het werkblad.</t>
  </si>
  <si>
    <t xml:space="preserve">Al in 2010 is begonnen met een nader onderzoek naar de validiteit van de maatstaven die gehanteerd worden voor de </t>
  </si>
  <si>
    <t xml:space="preserve">toekenning van de bijdragen uit het gemeentefonds. Dat heeft het Periodiek Ondehoudsrapport 2010 opgeleverd en dat is </t>
  </si>
  <si>
    <t xml:space="preserve">tot een zeer omvangrijke verlaging van de uitkering. Voor een nadere beschouwing over de aanpassing van de maatstaven </t>
  </si>
  <si>
    <t xml:space="preserve">bestaat dat deze wijziging tussen de subclusters substantieel is, moet er uiteraard wel rekening mee worden gehouden. </t>
  </si>
  <si>
    <t>Maar helaas is momenteel niet te achterhalen wat het effect is van deze wijziging.</t>
  </si>
  <si>
    <t>Tabel 1. CBS-opgave: Lokaal en regionaal klantenpotentieel, omgevingsadressendichtheid en meerkernigheid, 2014 voorlopig</t>
  </si>
  <si>
    <t>Overige educatie</t>
  </si>
  <si>
    <r>
      <t>zie de notitie 'Wijziging uitkering gemeentefonds cluster educatie per 1 januari 2015'</t>
    </r>
    <r>
      <rPr>
        <sz val="10"/>
        <rFont val="Calibri"/>
        <family val="2"/>
      </rPr>
      <t>.</t>
    </r>
  </si>
  <si>
    <t>Wijziging uitkering</t>
  </si>
  <si>
    <t>ll VO</t>
  </si>
  <si>
    <t>Krimpenerwaard</t>
  </si>
  <si>
    <t>Nissewaard</t>
  </si>
  <si>
    <t>VO (excl. PRO)</t>
  </si>
  <si>
    <t>Basisscholen (excl. SBO)</t>
  </si>
  <si>
    <t>onbekend</t>
  </si>
  <si>
    <t>van de middelen voor huisvesting onderwijs van ruim 100 mln.!</t>
  </si>
  <si>
    <t xml:space="preserve">leerlingaantallen speciaal onderwijs. Wijkt u af van de opgave van het aantal 'effectieve' leerlingen die het </t>
  </si>
  <si>
    <t xml:space="preserve">Overige educatie. </t>
  </si>
  <si>
    <t>is voor de toekomst in afwachting van de bijstelling van het beleid t.a.v. achterstandsleerlingen en minderheden.</t>
  </si>
  <si>
    <t>Binnen die algemene uitkering worden clusters onderscheiden.</t>
  </si>
  <si>
    <t>Op de website van het ministerie van Binnenlandse zaken zijn de gegevens terug te vinden:</t>
  </si>
  <si>
    <t xml:space="preserve">    De toekenningen voor het speciaal onderwijs zijn nader uitgesplitst naar diverse soorten speciaal onderwijs.</t>
  </si>
  <si>
    <t xml:space="preserve">het fundament op basis waarvan de maatstaven zijn aangepast. Deze aanpassing leidt met name voor het cluster educatie </t>
  </si>
  <si>
    <t xml:space="preserve">Het totale budget in het gemeentefonds is over de gemeenten verdeeld aan de hand van ongeveer 60 verdeelmaatstaven. </t>
  </si>
  <si>
    <t xml:space="preserve">Een verdeelmaatstaf is een gemeentelijk kenmerk als inwonertal, oppervlakte van de gemeente of aantal uitkeringsontvangers. </t>
  </si>
  <si>
    <t xml:space="preserve">Elke verdeelmaatstaf telt per gemeente een aantal eenheden, bijvoorbeeld X inwoners of Y hectare. </t>
  </si>
  <si>
    <t>Dit zijn de zogenaamde volumina.</t>
  </si>
  <si>
    <t>Met deze handreiking is het echter mogelijk in de gesprekken met het gemeentebestuur te toetsen in hoeverre</t>
  </si>
  <si>
    <t xml:space="preserve">gemeenten het in het gemeentefonds opgenomen onderwijshuisvestingsbudget ook daadwerkelijk </t>
  </si>
  <si>
    <t xml:space="preserve">In de begroting van uw gemeente is terug te vinden wat de gemeente van plan is uit te geven aan onderwijshuisvesting. </t>
  </si>
  <si>
    <t>Aandachtspunten</t>
  </si>
  <si>
    <t>ll (V)SO</t>
  </si>
  <si>
    <t xml:space="preserve">Hier geeft u de naam op van de gemeente die van toepassing is in cel D7 door de lijst van namen te scrollen tot u de naam </t>
  </si>
  <si>
    <t xml:space="preserve">ziet staan. Desgewenst kunt u voor een nadere specificatie opgave doen vanaf rij 22 van de betreffende </t>
  </si>
  <si>
    <t xml:space="preserve">achterstandsleerlingen-drempel). Het aantal achterstandsleerlingen is bevroren op het niveau van 2010 en </t>
  </si>
  <si>
    <t xml:space="preserve">De aanduidingen zijn voor 2015 nog iets aangepast met enkele nieuwe indicatoren (minderheden-drempel en </t>
  </si>
  <si>
    <t>De gegevens van ook de laatste circulaire zijn verwerkt op:</t>
  </si>
  <si>
    <t>minderheden</t>
  </si>
  <si>
    <t>De Fryske Marren</t>
  </si>
  <si>
    <t>Berg en Dal</t>
  </si>
  <si>
    <t>Gooise Meren</t>
  </si>
  <si>
    <t>totaal voor basisscholen</t>
  </si>
  <si>
    <t xml:space="preserve">vergelijken met de lasten in de begroting van de gemeente. Helaas zijn deze begrotingsgegevens niet meer beschikbaar bij </t>
  </si>
  <si>
    <t>het CBS omdat die ze niet meer opneemt.</t>
  </si>
  <si>
    <t xml:space="preserve">Wel is het mogelijk de gegevens uit de begroting van uw gemeente zelf te achterhalen. </t>
  </si>
  <si>
    <t xml:space="preserve">Op grond daarvan is het dan mogelijk te vergelijken wat de gemeente ontvangt voor onderwijshuisvesting en wat de gemeente </t>
  </si>
  <si>
    <t xml:space="preserve">daaraan wil uitgeven. Over de afgelopen jaren is de informatie ook te achterhalen en met die gegevens is het mogelijk </t>
  </si>
  <si>
    <t>de inkomsten en uitgaven te vergelijken.</t>
  </si>
  <si>
    <t xml:space="preserve">voor het onderhoud naar de schoolbesturen PO betekent dat daarenboven nog zo'n 158,8 mln. ook nog overgedragen is </t>
  </si>
  <si>
    <t xml:space="preserve">terwijl daarnaast de begrote uitgaven van de gemeente voor OHV met behulp van de gemeentelijke gegevens opgegeven </t>
  </si>
  <si>
    <t>dient te worden. Het verschil tussen uitkeringen en uitgaven wordt vervolgens aangegeven.</t>
  </si>
  <si>
    <t xml:space="preserve">opgaveformulier dat de gemeente in het verleden hanteerde voor de opgave aan het CBS. Vervolgens kunt u deze gegevens </t>
  </si>
  <si>
    <t>groot verschil met gegevens H83 over aantal leerlingen</t>
  </si>
  <si>
    <t>groot verschil met gegevens R83 over aantal leerlingen</t>
  </si>
  <si>
    <t xml:space="preserve">Hier verkrijgt u de gegevens omtrent de uitkering van het gemeentefonds aan de opgegeven gemeente voor OHV en </t>
  </si>
  <si>
    <t>Helaas zijn deze gemeentelijke gegevens niet meer beschikbaar bij het CBS.</t>
  </si>
  <si>
    <t xml:space="preserve">Onder 'documenten' zijn de circulaires te vinden met ook Excelbestanden met de gegevens per gemeente. </t>
  </si>
  <si>
    <t xml:space="preserve">Op grond van de drie keer per jaar gepubliceerde circulaires (september, december en mei) worden de bedragen aangepast </t>
  </si>
  <si>
    <t>zodat de uitkering gespecificeerd kan worden berekend.</t>
  </si>
  <si>
    <t xml:space="preserve">    De verantwoordelijkheid voor het onderhoud is per 1 januari 2015 geheel overgedragen naar de schoolbesturen </t>
  </si>
  <si>
    <t xml:space="preserve">    funderend onderwijs. Alleen nieuwbouw en uitbreiding van scholen blijft als gemeentelijke verantwoordelijkheid. </t>
  </si>
  <si>
    <t>Meierijstad</t>
  </si>
  <si>
    <t>land</t>
  </si>
  <si>
    <t>op de website van het ministerie van BIZA</t>
  </si>
  <si>
    <t xml:space="preserve"> 'Gemeentefonds' </t>
  </si>
  <si>
    <t>Midden-Groningen</t>
  </si>
  <si>
    <t>Waadhoeke</t>
  </si>
  <si>
    <t>Westerwolde</t>
  </si>
  <si>
    <t>klantenpotentieel regionaal</t>
  </si>
  <si>
    <t>binnenwater</t>
  </si>
  <si>
    <t>omgevingsadressendichtheid (OAD)</t>
  </si>
  <si>
    <t>Het Hogeland</t>
  </si>
  <si>
    <t>Westerkwartier</t>
  </si>
  <si>
    <t>Noardeast-Fryslân</t>
  </si>
  <si>
    <t>West Betuwe</t>
  </si>
  <si>
    <t>Vijfheerenlanden</t>
  </si>
  <si>
    <t>Hoeksche Waard</t>
  </si>
  <si>
    <t>Molenlanden</t>
  </si>
  <si>
    <t>Altena</t>
  </si>
  <si>
    <t>Beekdaelen</t>
  </si>
  <si>
    <t>OAB ll dr</t>
  </si>
  <si>
    <t>huish dr</t>
  </si>
  <si>
    <t>mind dr</t>
  </si>
  <si>
    <t>extra gr j</t>
  </si>
  <si>
    <t>extra gr ll VO</t>
  </si>
  <si>
    <t>Huish dr</t>
  </si>
  <si>
    <t>klantenpotentieel lokaal</t>
  </si>
  <si>
    <t>minderh dr</t>
  </si>
  <si>
    <t>extra gr ll</t>
  </si>
  <si>
    <t>omg adr dichth</t>
  </si>
  <si>
    <t>17a</t>
  </si>
  <si>
    <t>17b</t>
  </si>
  <si>
    <t>september</t>
  </si>
  <si>
    <t>September circ 2020 pg. 69</t>
  </si>
  <si>
    <t xml:space="preserve">hebben op het VO en het (V)SO. De data van het (V)SO volgen ook niet de inhoudelijke wijzigingen die hebben plaats gevonden </t>
  </si>
  <si>
    <t xml:space="preserve">in het kader van passend onderwijs. </t>
  </si>
  <si>
    <t xml:space="preserve">Daarenboven zijn er geen adequate gegevens beschikbaar omtrent het onderwijsachterstanden beleid waar de gewichtenregeling </t>
  </si>
  <si>
    <t>is vervangen door de achterstandsscore.</t>
  </si>
  <si>
    <t>nu de bekostiging van het VO op korte termijn dratisch wordt herzien, evenals de bekostiging van het PO.</t>
  </si>
  <si>
    <t xml:space="preserve">Het wordt de hoogste tijd dat deze bekostiging van de onderwijshuisvesting via het Gemeentefonds ingrijpend wordt herzien, zeker </t>
  </si>
  <si>
    <t xml:space="preserve">euro overgedragen is naar de schoolbesturen PO en VO. De overdracht van de gemeentelijke verantwoordelijkheid enkele jaren geleden </t>
  </si>
  <si>
    <t xml:space="preserve">De huidige omvang betreft vele honderden miljoenen euro's waarbij wel bedacht moet worden dat een budget van 256 mln. </t>
  </si>
  <si>
    <t xml:space="preserve">naar de schoolbesturen PO. Maar ook wanneer daar rekening mee gehouden wordt is er sindsdien nog sprake van een vermindering </t>
  </si>
  <si>
    <t>Die bijstelling heeft reeds plaats gevonden, maar heeft in dit kader nog niet tot aanpassingen geleid!</t>
  </si>
  <si>
    <t xml:space="preserve">Praktijkonderwijs, het (V)SO en het VO afzonderlijk. Hierbij dient u zich het volgende te realiseren: </t>
  </si>
  <si>
    <t xml:space="preserve">    cumulatieve factor van 4,30, met een genormeerde groepsgrootte van 3 nog een cumulatieve factor van 2,86, en met </t>
  </si>
  <si>
    <t xml:space="preserve">'Onderwijshuisvesting' (OHV) en het subcluster 'Overige educatie', wijziging heeft ondergaan. Alhoewel niet de indruk </t>
  </si>
  <si>
    <t>Volumina 2021</t>
  </si>
  <si>
    <t>huishoudens met laag inkomen</t>
  </si>
  <si>
    <t>minderheden met drempel</t>
  </si>
  <si>
    <t>achterstandsleerlingen met drempel</t>
  </si>
  <si>
    <t>leerlingen (V)SO</t>
  </si>
  <si>
    <t>leerlingen VO</t>
  </si>
  <si>
    <t>extra groei leerlingen VO</t>
  </si>
  <si>
    <t>omgevingsadressendichtheid (oad)</t>
  </si>
  <si>
    <t>Eemsdelta</t>
  </si>
  <si>
    <t>indexering 2021 en de jaren daarna</t>
  </si>
  <si>
    <t xml:space="preserve">obv volumina maatstaven 2021-2024 </t>
  </si>
  <si>
    <t>index 22/21</t>
  </si>
  <si>
    <t>index 23/21</t>
  </si>
  <si>
    <t>index 24/21</t>
  </si>
  <si>
    <t>mei</t>
  </si>
  <si>
    <t>De bedragen voor 2021 en volgende jaren zijn geindexeerd o.b.v. de data volumina van de mei circulaire 2021 (pg. 71).</t>
  </si>
  <si>
    <t xml:space="preserve">NB: De gegevens waarmee gerekend wordt betreffen met name de data die opgenomen zijn het werkblad mei2021. Helaas moet </t>
  </si>
  <si>
    <t xml:space="preserve">geconsateerd worden dat deze gegevens wat achterlopen en niet erg accuraat zijn. Dat betreft met name gegevens die betrekking </t>
  </si>
  <si>
    <t>Werkblad Uitk 2021 t/m 2024</t>
  </si>
  <si>
    <t>Werkblad Uitk vs Lasten 2021 t/m 2024</t>
  </si>
  <si>
    <t>Zij geven dat in de begroting ook op aan het CBS.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</si>
</sst>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 &quot;€&quot;\ * #,##0_ ;_ &quot;€&quot;\ * \-#,##0_ ;_ &quot;€&quot;\ * &quot;-&quot;_ ;_ @_ 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0.000"/>
    <numFmt numFmtId="167" formatCode="0.0000"/>
    <numFmt numFmtId="168" formatCode="_-* #,##0_-;_-* #,##0\-;_-* &quot;-&quot;??_-;_-@_-"/>
    <numFmt numFmtId="169" formatCode="_-[$€-2]\ * #,##0.00_-;_-[$€-2]\ * #,##0.00\-;_-[$€-2]\ * &quot;-&quot;??_-;_-@_-"/>
    <numFmt numFmtId="170" formatCode="_-&quot;€&quot;\ * #,##0_-;_-&quot;€&quot;\ * #,##0\-;_-&quot;€&quot;\ * &quot;-&quot;??_-;_-@_-"/>
    <numFmt numFmtId="171" formatCode="#,##0.00_ ;\-#,##0.00\ "/>
    <numFmt numFmtId="172" formatCode="[$-413]d\ mmmm\ yyyy;@"/>
    <numFmt numFmtId="173" formatCode="0_ ;\-0\ "/>
    <numFmt numFmtId="174" formatCode="0.000000"/>
    <numFmt numFmtId="175" formatCode="&quot;€&quot;\ #,##0.00_-"/>
    <numFmt numFmtId="176" formatCode="#,##0.0"/>
    <numFmt numFmtId="177" formatCode="&quot;€&quot;\ #,##0_-"/>
    <numFmt numFmtId="178" formatCode="_ * #,##0_ ;_ * \-#,##0_ ;_ * &quot;-&quot;??_ ;_ @_ "/>
    <numFmt numFmtId="179" formatCode="#,##0.00&quot; &quot;;&quot;-&quot;#,##0.00&quot; &quot;;&quot;-&quot;#&quot; &quot;;&quot; &quot;@&quot; &quot;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color indexed="81"/>
      <name val="Tahoma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i/>
      <sz val="10"/>
      <name val="Calibri"/>
      <family val="2"/>
    </font>
    <font>
      <i/>
      <sz val="10"/>
      <color indexed="9"/>
      <name val="Calibri"/>
      <family val="2"/>
    </font>
    <font>
      <b/>
      <sz val="10"/>
      <name val="Calibri"/>
      <family val="2"/>
    </font>
    <font>
      <u/>
      <sz val="10"/>
      <color indexed="9"/>
      <name val="Calibri"/>
      <family val="2"/>
    </font>
    <font>
      <b/>
      <i/>
      <sz val="10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b/>
      <i/>
      <sz val="10"/>
      <color indexed="1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0"/>
      <color indexed="10"/>
      <name val="Calibri"/>
      <family val="2"/>
    </font>
    <font>
      <b/>
      <sz val="12"/>
      <name val="Calibri"/>
      <family val="2"/>
    </font>
    <font>
      <u/>
      <sz val="10"/>
      <color indexed="12"/>
      <name val="Calibri"/>
      <family val="2"/>
    </font>
    <font>
      <b/>
      <u/>
      <sz val="10"/>
      <name val="Calibri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4"/>
      <color rgb="FFC00000"/>
      <name val="Calibri"/>
      <family val="2"/>
    </font>
    <font>
      <b/>
      <sz val="10"/>
      <color rgb="FFC00000"/>
      <name val="Calibri"/>
      <family val="2"/>
    </font>
    <font>
      <b/>
      <i/>
      <sz val="10"/>
      <color rgb="FFC00000"/>
      <name val="Calibri"/>
      <family val="2"/>
    </font>
    <font>
      <b/>
      <sz val="14"/>
      <color rgb="FFC00000"/>
      <name val="Calibri"/>
      <family val="2"/>
    </font>
    <font>
      <sz val="10"/>
      <color rgb="FFC00000"/>
      <name val="Calibri"/>
      <family val="2"/>
    </font>
    <font>
      <i/>
      <sz val="10"/>
      <color rgb="FFC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i/>
      <sz val="10"/>
      <color rgb="FFFF0000"/>
      <name val="Calibri"/>
      <family val="2"/>
    </font>
    <font>
      <sz val="11"/>
      <color rgb="FFFF0000"/>
      <name val="Calibri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0"/>
      <color theme="0" tint="-0.249977111117893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theme="0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28" fillId="0" borderId="0" applyNumberFormat="0" applyFill="0" applyBorder="0" applyProtection="0"/>
    <xf numFmtId="0" fontId="1" fillId="0" borderId="0"/>
    <xf numFmtId="179" fontId="57" fillId="0" borderId="0"/>
  </cellStyleXfs>
  <cellXfs count="321">
    <xf numFmtId="0" fontId="0" fillId="0" borderId="0" xfId="0"/>
    <xf numFmtId="0" fontId="3" fillId="0" borderId="0" xfId="0" applyFont="1"/>
    <xf numFmtId="0" fontId="9" fillId="0" borderId="0" xfId="0" applyFont="1" applyFill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10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9" fillId="2" borderId="0" xfId="0" applyFont="1" applyFill="1" applyBorder="1"/>
    <xf numFmtId="0" fontId="23" fillId="2" borderId="0" xfId="0" applyFont="1" applyFill="1" applyBorder="1"/>
    <xf numFmtId="0" fontId="9" fillId="4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6" fillId="2" borderId="0" xfId="0" applyFont="1" applyFill="1" applyBorder="1" applyProtection="1"/>
    <xf numFmtId="0" fontId="24" fillId="2" borderId="0" xfId="1" applyFont="1" applyFill="1" applyBorder="1" applyAlignment="1" applyProtection="1"/>
    <xf numFmtId="49" fontId="9" fillId="2" borderId="0" xfId="2" applyNumberFormat="1" applyFont="1" applyFill="1" applyBorder="1"/>
    <xf numFmtId="165" fontId="9" fillId="2" borderId="0" xfId="2" applyFont="1" applyFill="1" applyBorder="1"/>
    <xf numFmtId="2" fontId="17" fillId="2" borderId="0" xfId="0" applyNumberFormat="1" applyFont="1" applyFill="1" applyBorder="1" applyProtection="1"/>
    <xf numFmtId="0" fontId="17" fillId="2" borderId="0" xfId="0" applyFont="1" applyFill="1" applyBorder="1" applyProtection="1"/>
    <xf numFmtId="167" fontId="17" fillId="2" borderId="0" xfId="0" applyNumberFormat="1" applyFont="1" applyFill="1" applyBorder="1" applyProtection="1"/>
    <xf numFmtId="2" fontId="16" fillId="2" borderId="0" xfId="0" applyNumberFormat="1" applyFont="1" applyFill="1" applyBorder="1" applyProtection="1"/>
    <xf numFmtId="2" fontId="9" fillId="2" borderId="0" xfId="0" applyNumberFormat="1" applyFont="1" applyFill="1" applyBorder="1"/>
    <xf numFmtId="2" fontId="17" fillId="2" borderId="0" xfId="0" applyNumberFormat="1" applyFont="1" applyFill="1" applyBorder="1"/>
    <xf numFmtId="0" fontId="9" fillId="3" borderId="0" xfId="0" applyFont="1" applyFill="1" applyAlignment="1" applyProtection="1">
      <alignment horizontal="left"/>
      <protection locked="0"/>
    </xf>
    <xf numFmtId="10" fontId="9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3" fontId="0" fillId="0" borderId="0" xfId="0" applyNumberFormat="1" applyFill="1"/>
    <xf numFmtId="0" fontId="13" fillId="0" borderId="0" xfId="0" applyFont="1" applyFill="1" applyAlignment="1" applyProtection="1">
      <alignment horizontal="left"/>
    </xf>
    <xf numFmtId="0" fontId="1" fillId="2" borderId="0" xfId="1" quotePrefix="1" applyFont="1" applyFill="1" applyBorder="1" applyAlignment="1" applyProtection="1"/>
    <xf numFmtId="0" fontId="9" fillId="0" borderId="0" xfId="0" applyFont="1" applyFill="1" applyAlignment="1" applyProtection="1">
      <alignment horizontal="left"/>
      <protection locked="0"/>
    </xf>
    <xf numFmtId="3" fontId="0" fillId="5" borderId="0" xfId="0" applyNumberFormat="1" applyFill="1"/>
    <xf numFmtId="167" fontId="0" fillId="5" borderId="0" xfId="0" applyNumberFormat="1" applyFill="1"/>
    <xf numFmtId="0" fontId="1" fillId="0" borderId="0" xfId="0" applyFont="1"/>
    <xf numFmtId="167" fontId="9" fillId="0" borderId="0" xfId="0" applyNumberFormat="1" applyFont="1" applyFill="1" applyAlignment="1" applyProtection="1">
      <alignment horizontal="left"/>
    </xf>
    <xf numFmtId="0" fontId="11" fillId="6" borderId="0" xfId="0" applyFont="1" applyFill="1" applyBorder="1" applyAlignment="1" applyProtection="1">
      <alignment horizontal="center"/>
    </xf>
    <xf numFmtId="0" fontId="11" fillId="6" borderId="0" xfId="0" applyFont="1" applyFill="1" applyBorder="1" applyProtection="1"/>
    <xf numFmtId="3" fontId="2" fillId="0" borderId="9" xfId="0" applyNumberFormat="1" applyFont="1" applyBorder="1" applyProtection="1">
      <protection locked="0"/>
    </xf>
    <xf numFmtId="3" fontId="2" fillId="8" borderId="0" xfId="0" applyNumberFormat="1" applyFont="1" applyFill="1" applyProtection="1">
      <protection locked="0"/>
    </xf>
    <xf numFmtId="3" fontId="2" fillId="0" borderId="10" xfId="0" applyNumberFormat="1" applyFont="1" applyBorder="1" applyProtection="1">
      <protection locked="0"/>
    </xf>
    <xf numFmtId="0" fontId="2" fillId="0" borderId="9" xfId="0" quotePrefix="1" applyFont="1" applyBorder="1" applyProtection="1">
      <protection locked="0"/>
    </xf>
    <xf numFmtId="3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9" xfId="0" applyFont="1" applyBorder="1" applyProtection="1">
      <protection locked="0"/>
    </xf>
    <xf numFmtId="0" fontId="2" fillId="7" borderId="9" xfId="0" applyFont="1" applyFill="1" applyBorder="1" applyProtection="1">
      <protection locked="0"/>
    </xf>
    <xf numFmtId="3" fontId="2" fillId="7" borderId="0" xfId="0" applyNumberFormat="1" applyFont="1" applyFill="1" applyProtection="1">
      <protection locked="0"/>
    </xf>
    <xf numFmtId="0" fontId="28" fillId="0" borderId="9" xfId="0" applyFont="1" applyBorder="1" applyAlignment="1" applyProtection="1">
      <alignment vertical="top" wrapText="1"/>
      <protection locked="0"/>
    </xf>
    <xf numFmtId="3" fontId="2" fillId="0" borderId="9" xfId="0" applyNumberFormat="1" applyFont="1" applyBorder="1" applyAlignment="1" applyProtection="1">
      <alignment horizontal="center" vertical="top" wrapText="1"/>
      <protection locked="0"/>
    </xf>
    <xf numFmtId="3" fontId="2" fillId="8" borderId="0" xfId="0" applyNumberFormat="1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3" fontId="2" fillId="8" borderId="0" xfId="0" applyNumberFormat="1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28" fillId="8" borderId="0" xfId="0" applyFont="1" applyFill="1" applyProtection="1">
      <protection locked="0"/>
    </xf>
    <xf numFmtId="0" fontId="28" fillId="0" borderId="9" xfId="0" applyFont="1" applyBorder="1" applyProtection="1">
      <protection locked="0"/>
    </xf>
    <xf numFmtId="3" fontId="28" fillId="0" borderId="9" xfId="0" applyNumberFormat="1" applyFont="1" applyBorder="1" applyProtection="1">
      <protection locked="0"/>
    </xf>
    <xf numFmtId="3" fontId="28" fillId="0" borderId="10" xfId="0" applyNumberFormat="1" applyFont="1" applyBorder="1" applyProtection="1">
      <protection locked="0"/>
    </xf>
    <xf numFmtId="0" fontId="34" fillId="0" borderId="9" xfId="0" applyFont="1" applyBorder="1" applyProtection="1">
      <protection locked="0"/>
    </xf>
    <xf numFmtId="3" fontId="34" fillId="0" borderId="11" xfId="0" applyNumberFormat="1" applyFont="1" applyBorder="1" applyProtection="1">
      <protection locked="0"/>
    </xf>
    <xf numFmtId="3" fontId="34" fillId="8" borderId="0" xfId="0" applyNumberFormat="1" applyFont="1" applyFill="1" applyProtection="1">
      <protection locked="0"/>
    </xf>
    <xf numFmtId="0" fontId="35" fillId="0" borderId="0" xfId="0" applyFont="1" applyProtection="1">
      <protection locked="0"/>
    </xf>
    <xf numFmtId="3" fontId="28" fillId="8" borderId="0" xfId="0" applyNumberFormat="1" applyFont="1" applyFill="1" applyAlignment="1" applyProtection="1">
      <alignment horizontal="center" vertical="top" wrapText="1"/>
      <protection locked="0"/>
    </xf>
    <xf numFmtId="3" fontId="0" fillId="0" borderId="0" xfId="0" applyNumberFormat="1" applyProtection="1">
      <protection locked="0"/>
    </xf>
    <xf numFmtId="3" fontId="2" fillId="7" borderId="12" xfId="0" applyNumberFormat="1" applyFont="1" applyFill="1" applyBorder="1" applyProtection="1">
      <protection locked="0"/>
    </xf>
    <xf numFmtId="3" fontId="2" fillId="6" borderId="12" xfId="0" applyNumberFormat="1" applyFont="1" applyFill="1" applyBorder="1" applyProtection="1">
      <protection locked="0"/>
    </xf>
    <xf numFmtId="3" fontId="2" fillId="8" borderId="0" xfId="0" applyNumberFormat="1" applyFont="1" applyFill="1" applyAlignment="1" applyProtection="1">
      <protection locked="0"/>
    </xf>
    <xf numFmtId="0" fontId="28" fillId="0" borderId="9" xfId="0" quotePrefix="1" applyFont="1" applyBorder="1" applyAlignment="1" applyProtection="1">
      <alignment vertical="top" wrapText="1"/>
      <protection locked="0"/>
    </xf>
    <xf numFmtId="3" fontId="28" fillId="0" borderId="9" xfId="0" applyNumberFormat="1" applyFont="1" applyBorder="1" applyAlignment="1" applyProtection="1">
      <alignment horizontal="right" wrapText="1"/>
      <protection locked="0"/>
    </xf>
    <xf numFmtId="3" fontId="2" fillId="7" borderId="9" xfId="0" applyNumberFormat="1" applyFont="1" applyFill="1" applyBorder="1" applyProtection="1">
      <protection locked="0"/>
    </xf>
    <xf numFmtId="3" fontId="28" fillId="7" borderId="9" xfId="0" applyNumberFormat="1" applyFont="1" applyFill="1" applyBorder="1" applyProtection="1">
      <protection locked="0"/>
    </xf>
    <xf numFmtId="0" fontId="36" fillId="0" borderId="9" xfId="0" applyFont="1" applyBorder="1" applyProtection="1">
      <protection locked="0"/>
    </xf>
    <xf numFmtId="3" fontId="36" fillId="0" borderId="9" xfId="0" applyNumberFormat="1" applyFont="1" applyBorder="1" applyProtection="1">
      <protection locked="0"/>
    </xf>
    <xf numFmtId="3" fontId="36" fillId="8" borderId="0" xfId="0" applyNumberFormat="1" applyFont="1" applyFill="1" applyProtection="1">
      <protection locked="0"/>
    </xf>
    <xf numFmtId="0" fontId="37" fillId="0" borderId="0" xfId="0" applyFont="1" applyProtection="1">
      <protection locked="0"/>
    </xf>
    <xf numFmtId="0" fontId="2" fillId="0" borderId="13" xfId="0" quotePrefix="1" applyFont="1" applyBorder="1" applyProtection="1">
      <protection locked="0"/>
    </xf>
    <xf numFmtId="0" fontId="34" fillId="0" borderId="13" xfId="0" applyFont="1" applyBorder="1" applyProtection="1">
      <protection locked="0"/>
    </xf>
    <xf numFmtId="3" fontId="34" fillId="0" borderId="14" xfId="0" applyNumberFormat="1" applyFont="1" applyBorder="1" applyProtection="1">
      <protection locked="0"/>
    </xf>
    <xf numFmtId="3" fontId="28" fillId="8" borderId="0" xfId="0" applyNumberFormat="1" applyFont="1" applyFill="1" applyProtection="1">
      <protection locked="0"/>
    </xf>
    <xf numFmtId="0" fontId="33" fillId="0" borderId="9" xfId="0" applyFont="1" applyBorder="1" applyProtection="1">
      <protection locked="0"/>
    </xf>
    <xf numFmtId="0" fontId="28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28" fillId="0" borderId="0" xfId="0" applyNumberFormat="1" applyFont="1" applyProtection="1">
      <protection locked="0"/>
    </xf>
    <xf numFmtId="3" fontId="2" fillId="5" borderId="15" xfId="0" applyNumberFormat="1" applyFont="1" applyFill="1" applyBorder="1" applyProtection="1"/>
    <xf numFmtId="3" fontId="32" fillId="5" borderId="15" xfId="0" applyNumberFormat="1" applyFont="1" applyFill="1" applyBorder="1" applyProtection="1"/>
    <xf numFmtId="0" fontId="9" fillId="9" borderId="0" xfId="0" applyFont="1" applyFill="1" applyBorder="1" applyProtection="1"/>
    <xf numFmtId="0" fontId="9" fillId="9" borderId="0" xfId="0" applyFont="1" applyFill="1" applyBorder="1" applyAlignment="1" applyProtection="1">
      <alignment horizontal="center"/>
    </xf>
    <xf numFmtId="0" fontId="10" fillId="9" borderId="0" xfId="0" applyFont="1" applyFill="1" applyBorder="1" applyProtection="1"/>
    <xf numFmtId="0" fontId="10" fillId="9" borderId="0" xfId="0" applyFont="1" applyFill="1" applyBorder="1" applyAlignment="1" applyProtection="1">
      <alignment horizontal="left"/>
    </xf>
    <xf numFmtId="0" fontId="11" fillId="9" borderId="0" xfId="0" applyFont="1" applyFill="1" applyBorder="1" applyAlignment="1" applyProtection="1">
      <alignment horizontal="center"/>
    </xf>
    <xf numFmtId="0" fontId="11" fillId="9" borderId="0" xfId="0" applyFont="1" applyFill="1" applyBorder="1" applyProtection="1"/>
    <xf numFmtId="0" fontId="31" fillId="9" borderId="0" xfId="0" applyFont="1" applyFill="1" applyBorder="1" applyProtection="1"/>
    <xf numFmtId="0" fontId="31" fillId="9" borderId="0" xfId="0" applyFont="1" applyFill="1" applyBorder="1" applyAlignment="1" applyProtection="1">
      <alignment horizontal="center"/>
    </xf>
    <xf numFmtId="0" fontId="13" fillId="9" borderId="0" xfId="0" applyFont="1" applyFill="1" applyBorder="1" applyProtection="1"/>
    <xf numFmtId="0" fontId="14" fillId="9" borderId="0" xfId="0" applyNumberFormat="1" applyFont="1" applyFill="1" applyAlignment="1" applyProtection="1">
      <alignment horizontal="left"/>
    </xf>
    <xf numFmtId="0" fontId="26" fillId="9" borderId="0" xfId="0" applyFont="1" applyFill="1" applyProtection="1"/>
    <xf numFmtId="0" fontId="12" fillId="9" borderId="0" xfId="0" applyFont="1" applyFill="1" applyBorder="1" applyProtection="1"/>
    <xf numFmtId="0" fontId="12" fillId="9" borderId="0" xfId="0" applyFont="1" applyFill="1" applyBorder="1" applyAlignment="1" applyProtection="1">
      <alignment horizontal="left"/>
    </xf>
    <xf numFmtId="0" fontId="9" fillId="9" borderId="0" xfId="0" applyFont="1" applyFill="1" applyBorder="1" applyAlignment="1" applyProtection="1">
      <alignment horizontal="left"/>
    </xf>
    <xf numFmtId="0" fontId="20" fillId="9" borderId="0" xfId="0" applyFont="1" applyFill="1" applyBorder="1" applyProtection="1"/>
    <xf numFmtId="0" fontId="26" fillId="9" borderId="0" xfId="0" applyFont="1" applyFill="1" applyAlignment="1" applyProtection="1">
      <alignment horizontal="left"/>
    </xf>
    <xf numFmtId="0" fontId="10" fillId="9" borderId="0" xfId="0" applyNumberFormat="1" applyFont="1" applyFill="1" applyProtection="1"/>
    <xf numFmtId="0" fontId="10" fillId="9" borderId="0" xfId="0" applyNumberFormat="1" applyFont="1" applyFill="1" applyAlignment="1" applyProtection="1">
      <alignment horizontal="left"/>
    </xf>
    <xf numFmtId="0" fontId="10" fillId="9" borderId="0" xfId="0" applyFont="1" applyFill="1" applyProtection="1"/>
    <xf numFmtId="0" fontId="10" fillId="9" borderId="0" xfId="0" applyFont="1" applyFill="1" applyAlignment="1" applyProtection="1">
      <alignment horizontal="left"/>
    </xf>
    <xf numFmtId="0" fontId="9" fillId="6" borderId="1" xfId="0" applyFont="1" applyFill="1" applyBorder="1" applyProtection="1"/>
    <xf numFmtId="0" fontId="9" fillId="6" borderId="2" xfId="0" applyFont="1" applyFill="1" applyBorder="1" applyAlignment="1" applyProtection="1">
      <alignment horizontal="center"/>
    </xf>
    <xf numFmtId="0" fontId="9" fillId="6" borderId="2" xfId="0" applyFont="1" applyFill="1" applyBorder="1" applyProtection="1"/>
    <xf numFmtId="0" fontId="9" fillId="6" borderId="3" xfId="0" applyFont="1" applyFill="1" applyBorder="1" applyProtection="1"/>
    <xf numFmtId="0" fontId="9" fillId="6" borderId="4" xfId="0" applyFont="1" applyFill="1" applyBorder="1" applyProtection="1"/>
    <xf numFmtId="0" fontId="9" fillId="6" borderId="0" xfId="0" applyFont="1" applyFill="1" applyBorder="1" applyAlignment="1" applyProtection="1">
      <alignment horizontal="center"/>
    </xf>
    <xf numFmtId="0" fontId="9" fillId="6" borderId="0" xfId="0" applyFont="1" applyFill="1" applyBorder="1" applyProtection="1"/>
    <xf numFmtId="0" fontId="9" fillId="6" borderId="5" xfId="0" applyFont="1" applyFill="1" applyBorder="1" applyProtection="1"/>
    <xf numFmtId="0" fontId="16" fillId="6" borderId="5" xfId="0" applyFont="1" applyFill="1" applyBorder="1" applyProtection="1"/>
    <xf numFmtId="0" fontId="11" fillId="6" borderId="4" xfId="0" applyFont="1" applyFill="1" applyBorder="1" applyProtection="1"/>
    <xf numFmtId="0" fontId="31" fillId="6" borderId="0" xfId="0" applyFont="1" applyFill="1" applyBorder="1" applyProtection="1"/>
    <xf numFmtId="0" fontId="31" fillId="6" borderId="0" xfId="0" applyFont="1" applyFill="1" applyBorder="1" applyAlignment="1" applyProtection="1">
      <alignment horizontal="center"/>
    </xf>
    <xf numFmtId="0" fontId="11" fillId="6" borderId="5" xfId="0" applyFont="1" applyFill="1" applyBorder="1" applyProtection="1"/>
    <xf numFmtId="0" fontId="13" fillId="6" borderId="4" xfId="0" applyFont="1" applyFill="1" applyBorder="1" applyProtection="1"/>
    <xf numFmtId="2" fontId="17" fillId="6" borderId="5" xfId="0" applyNumberFormat="1" applyFont="1" applyFill="1" applyBorder="1" applyProtection="1"/>
    <xf numFmtId="2" fontId="16" fillId="6" borderId="5" xfId="0" applyNumberFormat="1" applyFont="1" applyFill="1" applyBorder="1" applyProtection="1"/>
    <xf numFmtId="0" fontId="13" fillId="6" borderId="5" xfId="0" applyFont="1" applyFill="1" applyBorder="1" applyProtection="1"/>
    <xf numFmtId="0" fontId="17" fillId="6" borderId="0" xfId="0" applyFont="1" applyFill="1" applyBorder="1" applyAlignment="1" applyProtection="1">
      <alignment horizontal="center"/>
    </xf>
    <xf numFmtId="0" fontId="16" fillId="6" borderId="0" xfId="0" applyFont="1" applyFill="1" applyBorder="1" applyAlignment="1" applyProtection="1">
      <alignment horizontal="center"/>
    </xf>
    <xf numFmtId="0" fontId="8" fillId="6" borderId="7" xfId="0" applyFont="1" applyFill="1" applyBorder="1" applyProtection="1"/>
    <xf numFmtId="0" fontId="8" fillId="6" borderId="7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right"/>
    </xf>
    <xf numFmtId="0" fontId="8" fillId="6" borderId="8" xfId="0" applyFont="1" applyFill="1" applyBorder="1" applyProtection="1"/>
    <xf numFmtId="0" fontId="38" fillId="6" borderId="0" xfId="0" applyFont="1" applyFill="1" applyBorder="1" applyAlignment="1" applyProtection="1">
      <alignment horizontal="left"/>
    </xf>
    <xf numFmtId="0" fontId="11" fillId="9" borderId="16" xfId="0" applyFont="1" applyFill="1" applyBorder="1" applyAlignment="1" applyProtection="1">
      <alignment horizontal="center"/>
    </xf>
    <xf numFmtId="0" fontId="13" fillId="9" borderId="16" xfId="0" applyFont="1" applyFill="1" applyBorder="1" applyProtection="1"/>
    <xf numFmtId="0" fontId="11" fillId="9" borderId="16" xfId="0" applyFont="1" applyFill="1" applyBorder="1" applyProtection="1"/>
    <xf numFmtId="0" fontId="31" fillId="9" borderId="16" xfId="0" applyFont="1" applyFill="1" applyBorder="1" applyProtection="1"/>
    <xf numFmtId="0" fontId="31" fillId="9" borderId="16" xfId="0" applyFont="1" applyFill="1" applyBorder="1" applyAlignment="1" applyProtection="1">
      <alignment horizontal="center"/>
    </xf>
    <xf numFmtId="0" fontId="9" fillId="9" borderId="16" xfId="0" applyFont="1" applyFill="1" applyBorder="1" applyAlignment="1" applyProtection="1">
      <alignment horizontal="center"/>
    </xf>
    <xf numFmtId="0" fontId="9" fillId="9" borderId="16" xfId="0" applyFont="1" applyFill="1" applyBorder="1" applyProtection="1"/>
    <xf numFmtId="0" fontId="13" fillId="9" borderId="16" xfId="0" applyFont="1" applyFill="1" applyBorder="1" applyAlignment="1" applyProtection="1">
      <alignment horizontal="center"/>
    </xf>
    <xf numFmtId="170" fontId="13" fillId="9" borderId="16" xfId="0" applyNumberFormat="1" applyFont="1" applyFill="1" applyBorder="1" applyAlignment="1" applyProtection="1">
      <alignment horizontal="center"/>
    </xf>
    <xf numFmtId="0" fontId="16" fillId="9" borderId="16" xfId="0" applyFont="1" applyFill="1" applyBorder="1" applyAlignment="1" applyProtection="1">
      <alignment horizontal="center"/>
    </xf>
    <xf numFmtId="0" fontId="17" fillId="9" borderId="16" xfId="0" applyFont="1" applyFill="1" applyBorder="1" applyAlignment="1" applyProtection="1">
      <alignment horizontal="center"/>
    </xf>
    <xf numFmtId="42" fontId="9" fillId="9" borderId="16" xfId="0" applyNumberFormat="1" applyFont="1" applyFill="1" applyBorder="1" applyAlignment="1" applyProtection="1">
      <alignment horizontal="center"/>
    </xf>
    <xf numFmtId="0" fontId="39" fillId="9" borderId="16" xfId="0" applyFont="1" applyFill="1" applyBorder="1" applyAlignment="1" applyProtection="1">
      <alignment horizontal="left"/>
    </xf>
    <xf numFmtId="0" fontId="30" fillId="9" borderId="16" xfId="0" applyFont="1" applyFill="1" applyBorder="1" applyProtection="1"/>
    <xf numFmtId="0" fontId="39" fillId="9" borderId="16" xfId="0" applyFont="1" applyFill="1" applyBorder="1" applyProtection="1"/>
    <xf numFmtId="173" fontId="40" fillId="9" borderId="16" xfId="2" applyNumberFormat="1" applyFont="1" applyFill="1" applyBorder="1" applyAlignment="1" applyProtection="1">
      <alignment horizontal="center"/>
    </xf>
    <xf numFmtId="0" fontId="9" fillId="9" borderId="17" xfId="0" applyFont="1" applyFill="1" applyBorder="1" applyAlignment="1" applyProtection="1">
      <alignment horizontal="center"/>
    </xf>
    <xf numFmtId="0" fontId="9" fillId="9" borderId="17" xfId="0" applyFont="1" applyFill="1" applyBorder="1" applyProtection="1"/>
    <xf numFmtId="0" fontId="16" fillId="9" borderId="17" xfId="0" applyFont="1" applyFill="1" applyBorder="1" applyAlignment="1" applyProtection="1">
      <alignment horizontal="center"/>
    </xf>
    <xf numFmtId="0" fontId="9" fillId="9" borderId="18" xfId="0" applyFont="1" applyFill="1" applyBorder="1" applyAlignment="1" applyProtection="1">
      <alignment horizontal="center"/>
    </xf>
    <xf numFmtId="0" fontId="9" fillId="9" borderId="18" xfId="0" applyFont="1" applyFill="1" applyBorder="1" applyProtection="1"/>
    <xf numFmtId="0" fontId="17" fillId="9" borderId="18" xfId="0" applyFont="1" applyFill="1" applyBorder="1" applyAlignment="1" applyProtection="1">
      <alignment horizontal="center"/>
    </xf>
    <xf numFmtId="0" fontId="16" fillId="9" borderId="18" xfId="0" applyFont="1" applyFill="1" applyBorder="1" applyAlignment="1" applyProtection="1">
      <alignment horizontal="center"/>
    </xf>
    <xf numFmtId="0" fontId="9" fillId="9" borderId="16" xfId="0" applyFont="1" applyFill="1" applyBorder="1" applyAlignment="1" applyProtection="1">
      <alignment horizontal="left" indent="1"/>
    </xf>
    <xf numFmtId="170" fontId="9" fillId="11" borderId="16" xfId="0" applyNumberFormat="1" applyFont="1" applyFill="1" applyBorder="1" applyAlignment="1" applyProtection="1">
      <alignment horizontal="center"/>
    </xf>
    <xf numFmtId="42" fontId="9" fillId="11" borderId="16" xfId="0" applyNumberFormat="1" applyFont="1" applyFill="1" applyBorder="1" applyAlignment="1" applyProtection="1">
      <alignment horizontal="center"/>
    </xf>
    <xf numFmtId="0" fontId="9" fillId="9" borderId="22" xfId="0" applyFont="1" applyFill="1" applyBorder="1" applyProtection="1"/>
    <xf numFmtId="0" fontId="9" fillId="9" borderId="22" xfId="0" applyFont="1" applyFill="1" applyBorder="1" applyAlignment="1" applyProtection="1">
      <alignment horizontal="center"/>
    </xf>
    <xf numFmtId="0" fontId="16" fillId="9" borderId="22" xfId="0" applyFont="1" applyFill="1" applyBorder="1" applyAlignment="1" applyProtection="1">
      <alignment horizontal="center"/>
    </xf>
    <xf numFmtId="0" fontId="9" fillId="9" borderId="23" xfId="0" applyFont="1" applyFill="1" applyBorder="1" applyProtection="1"/>
    <xf numFmtId="0" fontId="9" fillId="9" borderId="23" xfId="0" applyFont="1" applyFill="1" applyBorder="1" applyAlignment="1" applyProtection="1">
      <alignment horizontal="center"/>
    </xf>
    <xf numFmtId="0" fontId="16" fillId="9" borderId="23" xfId="0" applyFont="1" applyFill="1" applyBorder="1" applyAlignment="1" applyProtection="1">
      <alignment horizontal="center"/>
    </xf>
    <xf numFmtId="170" fontId="31" fillId="10" borderId="16" xfId="0" applyNumberFormat="1" applyFont="1" applyFill="1" applyBorder="1" applyAlignment="1" applyProtection="1">
      <alignment horizontal="center"/>
    </xf>
    <xf numFmtId="170" fontId="29" fillId="10" borderId="16" xfId="0" applyNumberFormat="1" applyFont="1" applyFill="1" applyBorder="1" applyAlignment="1" applyProtection="1">
      <alignment horizontal="center"/>
    </xf>
    <xf numFmtId="42" fontId="29" fillId="10" borderId="16" xfId="0" applyNumberFormat="1" applyFont="1" applyFill="1" applyBorder="1" applyAlignment="1" applyProtection="1">
      <alignment horizontal="center"/>
    </xf>
    <xf numFmtId="42" fontId="9" fillId="6" borderId="16" xfId="0" applyNumberFormat="1" applyFont="1" applyFill="1" applyBorder="1" applyAlignment="1" applyProtection="1">
      <alignment horizontal="center"/>
      <protection locked="0"/>
    </xf>
    <xf numFmtId="0" fontId="13" fillId="9" borderId="0" xfId="0" applyFont="1" applyFill="1" applyBorder="1" applyAlignment="1" applyProtection="1">
      <alignment horizontal="center"/>
    </xf>
    <xf numFmtId="0" fontId="0" fillId="9" borderId="0" xfId="0" applyFill="1" applyProtection="1"/>
    <xf numFmtId="164" fontId="9" fillId="6" borderId="0" xfId="0" applyNumberFormat="1" applyFont="1" applyFill="1" applyBorder="1" applyAlignment="1" applyProtection="1">
      <alignment horizontal="center"/>
    </xf>
    <xf numFmtId="0" fontId="22" fillId="6" borderId="0" xfId="0" applyFont="1" applyFill="1" applyBorder="1" applyAlignment="1" applyProtection="1">
      <alignment horizontal="center"/>
    </xf>
    <xf numFmtId="0" fontId="13" fillId="6" borderId="0" xfId="0" applyFont="1" applyFill="1" applyBorder="1" applyProtection="1"/>
    <xf numFmtId="0" fontId="8" fillId="6" borderId="6" xfId="0" applyFont="1" applyFill="1" applyBorder="1" applyProtection="1"/>
    <xf numFmtId="164" fontId="13" fillId="9" borderId="16" xfId="0" applyNumberFormat="1" applyFont="1" applyFill="1" applyBorder="1" applyAlignment="1" applyProtection="1">
      <alignment horizontal="center"/>
    </xf>
    <xf numFmtId="164" fontId="9" fillId="9" borderId="16" xfId="0" applyNumberFormat="1" applyFont="1" applyFill="1" applyBorder="1" applyAlignment="1" applyProtection="1">
      <alignment horizontal="center"/>
    </xf>
    <xf numFmtId="165" fontId="9" fillId="9" borderId="16" xfId="0" applyNumberFormat="1" applyFont="1" applyFill="1" applyBorder="1" applyAlignment="1" applyProtection="1">
      <alignment horizontal="center"/>
    </xf>
    <xf numFmtId="170" fontId="9" fillId="9" borderId="16" xfId="0" applyNumberFormat="1" applyFont="1" applyFill="1" applyBorder="1" applyAlignment="1" applyProtection="1">
      <alignment horizontal="center"/>
    </xf>
    <xf numFmtId="171" fontId="11" fillId="9" borderId="16" xfId="0" applyNumberFormat="1" applyFont="1" applyFill="1" applyBorder="1" applyAlignment="1" applyProtection="1">
      <alignment horizontal="center"/>
    </xf>
    <xf numFmtId="0" fontId="9" fillId="9" borderId="16" xfId="0" applyNumberFormat="1" applyFont="1" applyFill="1" applyBorder="1" applyAlignment="1" applyProtection="1">
      <alignment horizontal="center"/>
    </xf>
    <xf numFmtId="0" fontId="18" fillId="9" borderId="16" xfId="0" applyNumberFormat="1" applyFont="1" applyFill="1" applyBorder="1" applyAlignment="1" applyProtection="1">
      <alignment horizontal="center"/>
    </xf>
    <xf numFmtId="2" fontId="9" fillId="9" borderId="16" xfId="0" applyNumberFormat="1" applyFont="1" applyFill="1" applyBorder="1" applyAlignment="1" applyProtection="1">
      <alignment horizontal="center"/>
    </xf>
    <xf numFmtId="1" fontId="9" fillId="9" borderId="16" xfId="0" applyNumberFormat="1" applyFont="1" applyFill="1" applyBorder="1" applyAlignment="1" applyProtection="1">
      <alignment horizontal="center"/>
    </xf>
    <xf numFmtId="0" fontId="9" fillId="9" borderId="16" xfId="0" applyFont="1" applyFill="1" applyBorder="1" applyAlignment="1" applyProtection="1">
      <alignment horizontal="left"/>
    </xf>
    <xf numFmtId="0" fontId="19" fillId="9" borderId="16" xfId="0" applyFont="1" applyFill="1" applyBorder="1" applyAlignment="1" applyProtection="1">
      <alignment horizontal="left"/>
    </xf>
    <xf numFmtId="167" fontId="17" fillId="9" borderId="16" xfId="0" applyNumberFormat="1" applyFont="1" applyFill="1" applyBorder="1" applyAlignment="1" applyProtection="1">
      <alignment horizontal="center"/>
    </xf>
    <xf numFmtId="165" fontId="9" fillId="9" borderId="16" xfId="2" applyFont="1" applyFill="1" applyBorder="1" applyAlignment="1" applyProtection="1">
      <alignment horizontal="center"/>
    </xf>
    <xf numFmtId="0" fontId="13" fillId="9" borderId="16" xfId="2" applyNumberFormat="1" applyFont="1" applyFill="1" applyBorder="1" applyAlignment="1" applyProtection="1">
      <alignment horizontal="center"/>
    </xf>
    <xf numFmtId="170" fontId="9" fillId="9" borderId="16" xfId="0" applyNumberFormat="1" applyFont="1" applyFill="1" applyBorder="1" applyProtection="1"/>
    <xf numFmtId="169" fontId="9" fillId="9" borderId="16" xfId="0" applyNumberFormat="1" applyFont="1" applyFill="1" applyBorder="1" applyAlignment="1" applyProtection="1">
      <alignment horizontal="center"/>
    </xf>
    <xf numFmtId="170" fontId="13" fillId="9" borderId="16" xfId="0" applyNumberFormat="1" applyFont="1" applyFill="1" applyBorder="1" applyProtection="1"/>
    <xf numFmtId="0" fontId="41" fillId="6" borderId="0" xfId="0" applyFont="1" applyFill="1" applyBorder="1" applyAlignment="1" applyProtection="1">
      <alignment horizontal="left"/>
    </xf>
    <xf numFmtId="0" fontId="42" fillId="6" borderId="0" xfId="0" applyFont="1" applyFill="1" applyBorder="1" applyProtection="1"/>
    <xf numFmtId="0" fontId="43" fillId="6" borderId="0" xfId="0" applyFont="1" applyFill="1" applyBorder="1" applyAlignment="1" applyProtection="1">
      <alignment horizontal="center"/>
    </xf>
    <xf numFmtId="0" fontId="43" fillId="6" borderId="0" xfId="0" applyFont="1" applyFill="1" applyBorder="1" applyProtection="1"/>
    <xf numFmtId="0" fontId="39" fillId="9" borderId="0" xfId="0" applyFont="1" applyFill="1" applyBorder="1" applyAlignment="1" applyProtection="1">
      <alignment horizontal="left"/>
    </xf>
    <xf numFmtId="0" fontId="42" fillId="9" borderId="0" xfId="0" applyFont="1" applyFill="1" applyBorder="1" applyProtection="1"/>
    <xf numFmtId="0" fontId="13" fillId="6" borderId="0" xfId="0" applyFont="1" applyFill="1" applyBorder="1" applyAlignment="1" applyProtection="1">
      <alignment horizontal="left" indent="1"/>
      <protection locked="0"/>
    </xf>
    <xf numFmtId="0" fontId="9" fillId="6" borderId="16" xfId="0" applyFont="1" applyFill="1" applyBorder="1" applyAlignment="1" applyProtection="1">
      <alignment horizontal="center"/>
      <protection locked="0"/>
    </xf>
    <xf numFmtId="0" fontId="18" fillId="6" borderId="16" xfId="0" applyNumberFormat="1" applyFont="1" applyFill="1" applyBorder="1" applyAlignment="1" applyProtection="1">
      <alignment horizontal="center"/>
      <protection locked="0"/>
    </xf>
    <xf numFmtId="0" fontId="9" fillId="9" borderId="19" xfId="0" applyFont="1" applyFill="1" applyBorder="1" applyProtection="1"/>
    <xf numFmtId="0" fontId="13" fillId="9" borderId="19" xfId="0" applyFont="1" applyFill="1" applyBorder="1" applyProtection="1"/>
    <xf numFmtId="0" fontId="9" fillId="9" borderId="21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168" fontId="9" fillId="9" borderId="22" xfId="2" applyNumberFormat="1" applyFont="1" applyFill="1" applyBorder="1" applyAlignment="1" applyProtection="1">
      <alignment horizontal="center"/>
    </xf>
    <xf numFmtId="165" fontId="9" fillId="9" borderId="18" xfId="2" applyFont="1" applyFill="1" applyBorder="1" applyAlignment="1" applyProtection="1">
      <alignment horizontal="center"/>
    </xf>
    <xf numFmtId="165" fontId="9" fillId="9" borderId="23" xfId="2" applyFont="1" applyFill="1" applyBorder="1" applyAlignment="1" applyProtection="1">
      <alignment horizontal="center"/>
    </xf>
    <xf numFmtId="166" fontId="9" fillId="11" borderId="16" xfId="0" applyNumberFormat="1" applyFont="1" applyFill="1" applyBorder="1" applyAlignment="1" applyProtection="1">
      <alignment horizontal="center"/>
    </xf>
    <xf numFmtId="164" fontId="9" fillId="11" borderId="16" xfId="0" applyNumberFormat="1" applyFont="1" applyFill="1" applyBorder="1" applyAlignment="1" applyProtection="1">
      <alignment horizontal="center"/>
    </xf>
    <xf numFmtId="1" fontId="18" fillId="11" borderId="16" xfId="0" applyNumberFormat="1" applyFont="1" applyFill="1" applyBorder="1" applyAlignment="1" applyProtection="1">
      <alignment horizontal="center"/>
    </xf>
    <xf numFmtId="1" fontId="11" fillId="11" borderId="16" xfId="0" applyNumberFormat="1" applyFont="1" applyFill="1" applyBorder="1" applyAlignment="1" applyProtection="1">
      <alignment horizontal="center"/>
    </xf>
    <xf numFmtId="170" fontId="11" fillId="11" borderId="16" xfId="0" applyNumberFormat="1" applyFont="1" applyFill="1" applyBorder="1" applyAlignment="1" applyProtection="1">
      <alignment horizontal="center"/>
    </xf>
    <xf numFmtId="0" fontId="9" fillId="11" borderId="16" xfId="0" applyFont="1" applyFill="1" applyBorder="1" applyAlignment="1" applyProtection="1">
      <alignment horizontal="center"/>
    </xf>
    <xf numFmtId="2" fontId="9" fillId="11" borderId="16" xfId="0" applyNumberFormat="1" applyFont="1" applyFill="1" applyBorder="1" applyAlignment="1" applyProtection="1">
      <alignment horizontal="center"/>
    </xf>
    <xf numFmtId="1" fontId="9" fillId="11" borderId="16" xfId="0" applyNumberFormat="1" applyFont="1" applyFill="1" applyBorder="1" applyAlignment="1" applyProtection="1">
      <alignment horizontal="center"/>
    </xf>
    <xf numFmtId="0" fontId="42" fillId="9" borderId="16" xfId="0" applyFont="1" applyFill="1" applyBorder="1" applyProtection="1"/>
    <xf numFmtId="0" fontId="43" fillId="9" borderId="16" xfId="0" applyFont="1" applyFill="1" applyBorder="1" applyAlignment="1" applyProtection="1">
      <alignment horizontal="center"/>
    </xf>
    <xf numFmtId="2" fontId="43" fillId="9" borderId="16" xfId="0" applyNumberFormat="1" applyFont="1" applyFill="1" applyBorder="1" applyAlignment="1" applyProtection="1">
      <alignment horizontal="center"/>
    </xf>
    <xf numFmtId="0" fontId="42" fillId="9" borderId="19" xfId="0" applyFont="1" applyFill="1" applyBorder="1" applyProtection="1"/>
    <xf numFmtId="0" fontId="42" fillId="9" borderId="21" xfId="0" applyFont="1" applyFill="1" applyBorder="1" applyAlignment="1" applyProtection="1">
      <alignment horizontal="center"/>
    </xf>
    <xf numFmtId="2" fontId="40" fillId="9" borderId="16" xfId="0" applyNumberFormat="1" applyFont="1" applyFill="1" applyBorder="1" applyAlignment="1" applyProtection="1">
      <alignment horizontal="right"/>
    </xf>
    <xf numFmtId="0" fontId="40" fillId="9" borderId="16" xfId="0" applyFont="1" applyFill="1" applyBorder="1" applyAlignment="1" applyProtection="1">
      <alignment horizontal="right"/>
    </xf>
    <xf numFmtId="0" fontId="40" fillId="9" borderId="16" xfId="0" applyFont="1" applyFill="1" applyBorder="1" applyAlignment="1" applyProtection="1">
      <alignment horizontal="center"/>
    </xf>
    <xf numFmtId="0" fontId="15" fillId="9" borderId="16" xfId="0" applyFont="1" applyFill="1" applyBorder="1" applyAlignment="1" applyProtection="1">
      <alignment horizontal="center"/>
    </xf>
    <xf numFmtId="2" fontId="40" fillId="9" borderId="16" xfId="0" applyNumberFormat="1" applyFont="1" applyFill="1" applyBorder="1" applyAlignment="1" applyProtection="1">
      <alignment horizontal="center"/>
    </xf>
    <xf numFmtId="0" fontId="40" fillId="9" borderId="16" xfId="0" applyFont="1" applyFill="1" applyBorder="1" applyProtection="1"/>
    <xf numFmtId="1" fontId="40" fillId="9" borderId="16" xfId="0" applyNumberFormat="1" applyFont="1" applyFill="1" applyBorder="1" applyAlignment="1" applyProtection="1">
      <alignment horizontal="center"/>
    </xf>
    <xf numFmtId="170" fontId="9" fillId="6" borderId="16" xfId="0" applyNumberFormat="1" applyFont="1" applyFill="1" applyBorder="1" applyAlignment="1" applyProtection="1">
      <alignment horizontal="center"/>
    </xf>
    <xf numFmtId="0" fontId="44" fillId="9" borderId="0" xfId="0" applyFont="1" applyFill="1" applyBorder="1" applyProtection="1"/>
    <xf numFmtId="0" fontId="45" fillId="9" borderId="18" xfId="0" applyFont="1" applyFill="1" applyBorder="1" applyAlignment="1" applyProtection="1">
      <alignment horizontal="center"/>
    </xf>
    <xf numFmtId="0" fontId="44" fillId="6" borderId="5" xfId="0" applyFont="1" applyFill="1" applyBorder="1" applyProtection="1"/>
    <xf numFmtId="0" fontId="44" fillId="9" borderId="0" xfId="0" applyFont="1" applyFill="1" applyBorder="1" applyAlignment="1" applyProtection="1">
      <alignment horizontal="center"/>
    </xf>
    <xf numFmtId="0" fontId="46" fillId="9" borderId="0" xfId="0" applyFont="1" applyFill="1" applyBorder="1" applyProtection="1"/>
    <xf numFmtId="0" fontId="45" fillId="9" borderId="0" xfId="0" applyFont="1" applyFill="1" applyBorder="1" applyProtection="1"/>
    <xf numFmtId="164" fontId="44" fillId="9" borderId="0" xfId="0" applyNumberFormat="1" applyFont="1" applyFill="1" applyBorder="1" applyAlignment="1" applyProtection="1">
      <alignment horizontal="center"/>
    </xf>
    <xf numFmtId="0" fontId="47" fillId="9" borderId="0" xfId="0" applyFont="1" applyFill="1" applyBorder="1" applyProtection="1"/>
    <xf numFmtId="0" fontId="9" fillId="6" borderId="6" xfId="0" applyFont="1" applyFill="1" applyBorder="1" applyProtection="1"/>
    <xf numFmtId="0" fontId="9" fillId="6" borderId="7" xfId="0" applyFont="1" applyFill="1" applyBorder="1" applyAlignment="1" applyProtection="1">
      <alignment horizontal="center"/>
    </xf>
    <xf numFmtId="0" fontId="9" fillId="6" borderId="7" xfId="0" applyFont="1" applyFill="1" applyBorder="1" applyProtection="1"/>
    <xf numFmtId="0" fontId="16" fillId="6" borderId="7" xfId="0" applyFont="1" applyFill="1" applyBorder="1" applyAlignment="1" applyProtection="1">
      <alignment horizontal="center"/>
    </xf>
    <xf numFmtId="0" fontId="9" fillId="6" borderId="8" xfId="0" applyFont="1" applyFill="1" applyBorder="1" applyProtection="1"/>
    <xf numFmtId="0" fontId="16" fillId="6" borderId="2" xfId="0" applyFont="1" applyFill="1" applyBorder="1" applyAlignment="1" applyProtection="1">
      <alignment horizontal="center"/>
    </xf>
    <xf numFmtId="0" fontId="42" fillId="6" borderId="0" xfId="0" applyFont="1" applyFill="1" applyBorder="1" applyAlignment="1" applyProtection="1">
      <alignment horizontal="center"/>
    </xf>
    <xf numFmtId="0" fontId="40" fillId="6" borderId="0" xfId="0" applyFont="1" applyFill="1" applyBorder="1" applyAlignment="1" applyProtection="1">
      <alignment horizontal="center"/>
    </xf>
    <xf numFmtId="174" fontId="0" fillId="0" borderId="0" xfId="0" applyNumberFormat="1"/>
    <xf numFmtId="0" fontId="23" fillId="9" borderId="0" xfId="0" applyFont="1" applyFill="1" applyBorder="1" applyProtection="1"/>
    <xf numFmtId="177" fontId="23" fillId="9" borderId="0" xfId="0" applyNumberFormat="1" applyFont="1" applyFill="1" applyBorder="1" applyAlignment="1" applyProtection="1">
      <alignment horizontal="center"/>
    </xf>
    <xf numFmtId="3" fontId="3" fillId="0" borderId="0" xfId="5" applyNumberFormat="1" applyFont="1"/>
    <xf numFmtId="3" fontId="1" fillId="0" borderId="0" xfId="5" applyNumberFormat="1" applyFont="1"/>
    <xf numFmtId="1" fontId="1" fillId="0" borderId="2" xfId="5" applyNumberFormat="1" applyFont="1" applyBorder="1" applyAlignment="1">
      <alignment horizontal="left"/>
    </xf>
    <xf numFmtId="3" fontId="1" fillId="0" borderId="2" xfId="5" applyNumberFormat="1" applyFont="1" applyBorder="1"/>
    <xf numFmtId="1" fontId="1" fillId="0" borderId="2" xfId="5" applyNumberFormat="1" applyFont="1" applyBorder="1" applyAlignment="1">
      <alignment horizontal="right"/>
    </xf>
    <xf numFmtId="1" fontId="1" fillId="0" borderId="7" xfId="5" applyNumberFormat="1" applyFont="1" applyBorder="1"/>
    <xf numFmtId="1" fontId="1" fillId="0" borderId="7" xfId="5" applyNumberFormat="1" applyFont="1" applyBorder="1" applyAlignment="1">
      <alignment horizontal="right"/>
    </xf>
    <xf numFmtId="1" fontId="1" fillId="0" borderId="7" xfId="5" applyNumberFormat="1" applyFont="1" applyBorder="1" applyAlignment="1">
      <alignment horizontal="right" wrapText="1"/>
    </xf>
    <xf numFmtId="1" fontId="1" fillId="0" borderId="0" xfId="5" applyNumberFormat="1" applyFont="1"/>
    <xf numFmtId="1" fontId="35" fillId="0" borderId="0" xfId="5" applyNumberFormat="1" applyFont="1" applyAlignment="1">
      <alignment horizontal="right"/>
    </xf>
    <xf numFmtId="1" fontId="50" fillId="0" borderId="0" xfId="0" applyNumberFormat="1" applyFont="1"/>
    <xf numFmtId="178" fontId="50" fillId="0" borderId="0" xfId="2" applyNumberFormat="1" applyFont="1"/>
    <xf numFmtId="0" fontId="1" fillId="0" borderId="0" xfId="5" applyFont="1"/>
    <xf numFmtId="0" fontId="25" fillId="2" borderId="0" xfId="0" applyFont="1" applyFill="1" applyBorder="1"/>
    <xf numFmtId="0" fontId="9" fillId="2" borderId="0" xfId="0" quotePrefix="1" applyFont="1" applyFill="1" applyBorder="1"/>
    <xf numFmtId="0" fontId="5" fillId="2" borderId="0" xfId="1" applyFill="1" applyBorder="1" applyAlignment="1" applyProtection="1"/>
    <xf numFmtId="0" fontId="51" fillId="9" borderId="0" xfId="0" applyFont="1" applyFill="1" applyBorder="1" applyProtection="1"/>
    <xf numFmtId="0" fontId="51" fillId="9" borderId="0" xfId="0" applyFont="1" applyFill="1" applyBorder="1" applyAlignment="1" applyProtection="1">
      <alignment horizontal="center"/>
    </xf>
    <xf numFmtId="174" fontId="0" fillId="0" borderId="0" xfId="0" applyNumberFormat="1" applyFill="1"/>
    <xf numFmtId="0" fontId="30" fillId="6" borderId="0" xfId="0" applyFont="1" applyFill="1" applyBorder="1" applyProtection="1"/>
    <xf numFmtId="0" fontId="3" fillId="9" borderId="0" xfId="0" applyFont="1" applyFill="1"/>
    <xf numFmtId="0" fontId="48" fillId="9" borderId="0" xfId="0" applyFont="1" applyFill="1" applyAlignment="1" applyProtection="1">
      <alignment horizontal="right"/>
    </xf>
    <xf numFmtId="0" fontId="0" fillId="9" borderId="0" xfId="0" applyFill="1"/>
    <xf numFmtId="166" fontId="48" fillId="9" borderId="0" xfId="0" applyNumberFormat="1" applyFont="1" applyFill="1" applyAlignment="1" applyProtection="1">
      <alignment horizontal="right"/>
    </xf>
    <xf numFmtId="4" fontId="1" fillId="9" borderId="0" xfId="0" applyNumberFormat="1" applyFont="1" applyFill="1" applyAlignment="1">
      <alignment vertical="center"/>
    </xf>
    <xf numFmtId="168" fontId="1" fillId="9" borderId="0" xfId="2" applyNumberFormat="1" applyFill="1"/>
    <xf numFmtId="166" fontId="49" fillId="9" borderId="0" xfId="0" applyNumberFormat="1" applyFont="1" applyFill="1" applyAlignment="1" applyProtection="1">
      <alignment horizontal="center"/>
    </xf>
    <xf numFmtId="175" fontId="0" fillId="9" borderId="0" xfId="0" applyNumberFormat="1" applyFill="1"/>
    <xf numFmtId="176" fontId="49" fillId="9" borderId="0" xfId="0" quotePrefix="1" applyNumberFormat="1" applyFont="1" applyFill="1" applyAlignment="1" applyProtection="1">
      <alignment horizontal="center"/>
    </xf>
    <xf numFmtId="177" fontId="0" fillId="9" borderId="0" xfId="0" applyNumberFormat="1" applyFill="1"/>
    <xf numFmtId="0" fontId="1" fillId="9" borderId="0" xfId="0" applyFont="1" applyFill="1"/>
    <xf numFmtId="3" fontId="1" fillId="9" borderId="0" xfId="0" applyNumberFormat="1" applyFont="1" applyFill="1" applyAlignment="1" applyProtection="1">
      <alignment horizontal="right"/>
    </xf>
    <xf numFmtId="175" fontId="1" fillId="9" borderId="0" xfId="0" applyNumberFormat="1" applyFont="1" applyFill="1" applyAlignment="1" applyProtection="1">
      <alignment horizontal="right"/>
    </xf>
    <xf numFmtId="3" fontId="1" fillId="9" borderId="0" xfId="2" applyNumberFormat="1" applyFill="1"/>
    <xf numFmtId="49" fontId="13" fillId="2" borderId="0" xfId="2" applyNumberFormat="1" applyFont="1" applyFill="1" applyBorder="1"/>
    <xf numFmtId="0" fontId="42" fillId="6" borderId="0" xfId="0" applyFont="1" applyFill="1" applyBorder="1" applyAlignment="1" applyProtection="1">
      <alignment horizontal="center"/>
    </xf>
    <xf numFmtId="0" fontId="1" fillId="9" borderId="0" xfId="0" applyNumberFormat="1" applyFont="1" applyFill="1"/>
    <xf numFmtId="0" fontId="1" fillId="11" borderId="21" xfId="0" applyFont="1" applyFill="1" applyBorder="1" applyAlignment="1">
      <alignment horizontal="left" indent="1"/>
    </xf>
    <xf numFmtId="0" fontId="54" fillId="0" borderId="0" xfId="0" applyFont="1" applyFill="1" applyBorder="1" applyProtection="1"/>
    <xf numFmtId="172" fontId="45" fillId="2" borderId="0" xfId="0" applyNumberFormat="1" applyFont="1" applyFill="1" applyBorder="1" applyAlignment="1">
      <alignment horizontal="center"/>
    </xf>
    <xf numFmtId="0" fontId="0" fillId="12" borderId="0" xfId="0" applyFill="1" applyProtection="1">
      <protection hidden="1"/>
    </xf>
    <xf numFmtId="0" fontId="55" fillId="0" borderId="0" xfId="0" applyFont="1"/>
    <xf numFmtId="4" fontId="55" fillId="12" borderId="0" xfId="0" applyNumberFormat="1" applyFont="1" applyFill="1"/>
    <xf numFmtId="0" fontId="55" fillId="0" borderId="0" xfId="0" applyFont="1" applyFill="1"/>
    <xf numFmtId="3" fontId="55" fillId="13" borderId="0" xfId="0" applyNumberFormat="1" applyFont="1" applyFill="1"/>
    <xf numFmtId="167" fontId="56" fillId="0" borderId="0" xfId="0" applyNumberFormat="1" applyFont="1" applyFill="1"/>
    <xf numFmtId="167" fontId="56" fillId="0" borderId="0" xfId="0" applyNumberFormat="1" applyFont="1" applyFill="1" applyAlignment="1" applyProtection="1">
      <alignment horizontal="right"/>
    </xf>
    <xf numFmtId="167" fontId="56" fillId="0" borderId="0" xfId="0" applyNumberFormat="1" applyFont="1" applyFill="1" applyAlignment="1" applyProtection="1">
      <alignment horizontal="left"/>
    </xf>
    <xf numFmtId="167" fontId="56" fillId="0" borderId="0" xfId="0" applyNumberFormat="1" applyFont="1" applyFill="1" applyAlignment="1" applyProtection="1"/>
    <xf numFmtId="0" fontId="56" fillId="0" borderId="0" xfId="0" applyFont="1" applyFill="1" applyAlignment="1" applyProtection="1">
      <alignment horizontal="left"/>
    </xf>
    <xf numFmtId="0" fontId="56" fillId="0" borderId="0" xfId="0" applyFont="1"/>
    <xf numFmtId="3" fontId="55" fillId="0" borderId="0" xfId="0" applyNumberFormat="1" applyFont="1" applyFill="1"/>
    <xf numFmtId="3" fontId="0" fillId="0" borderId="0" xfId="6" applyNumberFormat="1" applyFont="1" applyFill="1" applyBorder="1" applyAlignment="1" applyProtection="1"/>
    <xf numFmtId="3" fontId="0" fillId="0" borderId="0" xfId="0" applyNumberFormat="1"/>
    <xf numFmtId="3" fontId="0" fillId="0" borderId="0" xfId="0" applyNumberFormat="1" applyAlignment="1">
      <alignment horizontal="right"/>
    </xf>
    <xf numFmtId="167" fontId="56" fillId="5" borderId="0" xfId="0" applyNumberFormat="1" applyFont="1" applyFill="1"/>
    <xf numFmtId="0" fontId="45" fillId="2" borderId="0" xfId="0" applyFont="1" applyFill="1" applyBorder="1"/>
    <xf numFmtId="0" fontId="55" fillId="14" borderId="0" xfId="0" applyFont="1" applyFill="1" applyProtection="1">
      <protection hidden="1"/>
    </xf>
    <xf numFmtId="0" fontId="55" fillId="14" borderId="0" xfId="0" applyFont="1" applyFill="1"/>
    <xf numFmtId="0" fontId="0" fillId="14" borderId="0" xfId="0" applyFill="1"/>
    <xf numFmtId="4" fontId="55" fillId="0" borderId="0" xfId="0" applyNumberFormat="1" applyFont="1"/>
    <xf numFmtId="3" fontId="0" fillId="0" borderId="0" xfId="6" applyNumberFormat="1" applyFont="1"/>
    <xf numFmtId="4" fontId="55" fillId="0" borderId="0" xfId="6" applyNumberFormat="1" applyFont="1" applyProtection="1">
      <protection locked="0"/>
    </xf>
    <xf numFmtId="0" fontId="52" fillId="6" borderId="0" xfId="0" applyFont="1" applyFill="1" applyBorder="1" applyAlignment="1" applyProtection="1">
      <alignment horizontal="center"/>
    </xf>
    <xf numFmtId="0" fontId="53" fillId="6" borderId="0" xfId="0" applyFont="1" applyFill="1" applyBorder="1" applyAlignment="1" applyProtection="1">
      <alignment horizontal="center"/>
    </xf>
    <xf numFmtId="0" fontId="13" fillId="11" borderId="19" xfId="0" applyFont="1" applyFill="1" applyBorder="1" applyAlignment="1" applyProtection="1">
      <alignment horizontal="left" indent="1"/>
    </xf>
    <xf numFmtId="0" fontId="1" fillId="11" borderId="20" xfId="0" applyFont="1" applyFill="1" applyBorder="1" applyAlignment="1">
      <alignment horizontal="left" indent="1"/>
    </xf>
    <xf numFmtId="0" fontId="1" fillId="11" borderId="21" xfId="0" applyFont="1" applyFill="1" applyBorder="1" applyAlignment="1">
      <alignment horizontal="left" indent="1"/>
    </xf>
    <xf numFmtId="3" fontId="28" fillId="0" borderId="9" xfId="0" applyNumberFormat="1" applyFont="1" applyBorder="1" applyAlignment="1" applyProtection="1">
      <alignment horizontal="center" vertical="top"/>
      <protection locked="0"/>
    </xf>
    <xf numFmtId="3" fontId="2" fillId="8" borderId="0" xfId="0" applyNumberFormat="1" applyFont="1" applyFill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3" fontId="28" fillId="5" borderId="9" xfId="0" applyNumberFormat="1" applyFont="1" applyFill="1" applyBorder="1" applyAlignment="1" applyProtection="1"/>
    <xf numFmtId="3" fontId="0" fillId="5" borderId="9" xfId="0" applyNumberFormat="1" applyFill="1" applyBorder="1" applyAlignment="1" applyProtection="1"/>
    <xf numFmtId="3" fontId="28" fillId="0" borderId="9" xfId="0" applyNumberFormat="1" applyFont="1" applyBorder="1" applyAlignment="1" applyProtection="1">
      <protection locked="0"/>
    </xf>
    <xf numFmtId="3" fontId="3" fillId="0" borderId="9" xfId="0" applyNumberFormat="1" applyFont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center" vertical="top" wrapText="1"/>
      <protection locked="0"/>
    </xf>
    <xf numFmtId="0" fontId="55" fillId="11" borderId="0" xfId="0" applyFont="1" applyFill="1"/>
    <xf numFmtId="0" fontId="55" fillId="9" borderId="0" xfId="0" applyFont="1" applyFill="1"/>
  </cellXfs>
  <cellStyles count="7">
    <cellStyle name="Excel Built-in Comma" xfId="6" xr:uid="{00000000-0005-0000-0000-000000000000}"/>
    <cellStyle name="Header" xfId="4" xr:uid="{00000000-0005-0000-0000-000001000000}"/>
    <cellStyle name="Hyperlink" xfId="1" builtinId="8"/>
    <cellStyle name="Komma" xfId="2" builtinId="3"/>
    <cellStyle name="Standaard" xfId="0" builtinId="0"/>
    <cellStyle name="Standaard 2" xfId="5" xr:uid="{00000000-0005-0000-0000-000005000000}"/>
    <cellStyle name="Title" xfId="3" xr:uid="{00000000-0005-0000-0000-000006000000}"/>
  </cellStyles>
  <dxfs count="0"/>
  <tableStyles count="0" defaultTableStyle="TableStyleMedium9" defaultPivotStyle="PivotStyleLight16"/>
  <colors>
    <mruColors>
      <color rgb="FFFFFFCC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952500</xdr:colOff>
      <xdr:row>2</xdr:row>
      <xdr:rowOff>12700</xdr:rowOff>
    </xdr:from>
    <xdr:to>
      <xdr:col>9</xdr:col>
      <xdr:colOff>781050</xdr:colOff>
      <xdr:row>3</xdr:row>
      <xdr:rowOff>98425</xdr:rowOff>
    </xdr:to>
    <xdr:pic>
      <xdr:nvPicPr>
        <xdr:cNvPr id="9229" name="Picture 1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5625" y="330200"/>
          <a:ext cx="9556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694772</xdr:colOff>
      <xdr:row>2</xdr:row>
      <xdr:rowOff>123264</xdr:rowOff>
    </xdr:from>
    <xdr:to>
      <xdr:col>22</xdr:col>
      <xdr:colOff>135598</xdr:colOff>
      <xdr:row>4</xdr:row>
      <xdr:rowOff>68856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2332" y="421637"/>
          <a:ext cx="1391730" cy="34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694772</xdr:colOff>
      <xdr:row>64</xdr:row>
      <xdr:rowOff>123264</xdr:rowOff>
    </xdr:from>
    <xdr:to>
      <xdr:col>22</xdr:col>
      <xdr:colOff>135598</xdr:colOff>
      <xdr:row>66</xdr:row>
      <xdr:rowOff>68856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2332" y="421637"/>
          <a:ext cx="1391730" cy="34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459441</xdr:colOff>
      <xdr:row>2</xdr:row>
      <xdr:rowOff>114861</xdr:rowOff>
    </xdr:from>
    <xdr:to>
      <xdr:col>9</xdr:col>
      <xdr:colOff>172570</xdr:colOff>
      <xdr:row>4</xdr:row>
      <xdr:rowOff>135592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6912" y="428626"/>
          <a:ext cx="1685364" cy="412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raad.nl/content/nieuw-model-beschikbaar-voor-berekenen-uitkeringen-uit-gemeentefonds" TargetMode="External"/><Relationship Id="rId1" Type="http://schemas.openxmlformats.org/officeDocument/2006/relationships/hyperlink" Target="http://www.poraad.n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T144"/>
  <sheetViews>
    <sheetView zoomScaleNormal="100" workbookViewId="0"/>
  </sheetViews>
  <sheetFormatPr defaultColWidth="9.140625" defaultRowHeight="12.75" x14ac:dyDescent="0.2"/>
  <cols>
    <col min="1" max="1" width="3.7109375" style="8" customWidth="1"/>
    <col min="2" max="2" width="2.7109375" style="8" customWidth="1"/>
    <col min="3" max="5" width="9.140625" style="8"/>
    <col min="6" max="6" width="11" style="8" customWidth="1"/>
    <col min="7" max="7" width="8.7109375" style="8" customWidth="1"/>
    <col min="8" max="9" width="16.85546875" style="8" customWidth="1"/>
    <col min="10" max="11" width="15.5703125" style="8" customWidth="1"/>
    <col min="12" max="12" width="2.7109375" style="8" customWidth="1"/>
    <col min="13" max="13" width="10.7109375" style="8" customWidth="1"/>
    <col min="14" max="14" width="9.140625" style="8"/>
    <col min="15" max="15" width="9.28515625" style="8" bestFit="1" customWidth="1"/>
    <col min="16" max="16" width="10" style="8" customWidth="1"/>
    <col min="17" max="17" width="8.140625" style="8" customWidth="1"/>
    <col min="18" max="16384" width="9.140625" style="8"/>
  </cols>
  <sheetData>
    <row r="3" spans="3:10" ht="15.75" x14ac:dyDescent="0.25">
      <c r="C3" s="9" t="s">
        <v>389</v>
      </c>
    </row>
    <row r="4" spans="3:10" ht="15.75" x14ac:dyDescent="0.25">
      <c r="C4" s="9"/>
    </row>
    <row r="6" spans="3:10" x14ac:dyDescent="0.2">
      <c r="C6" s="8" t="s">
        <v>473</v>
      </c>
      <c r="J6" s="10" t="s">
        <v>465</v>
      </c>
    </row>
    <row r="7" spans="3:10" x14ac:dyDescent="0.2">
      <c r="C7" s="8" t="s">
        <v>390</v>
      </c>
      <c r="J7" s="11"/>
    </row>
    <row r="8" spans="3:10" ht="15.75" x14ac:dyDescent="0.25">
      <c r="C8" s="9"/>
    </row>
    <row r="9" spans="3:10" x14ac:dyDescent="0.2">
      <c r="C9" s="8" t="s">
        <v>651</v>
      </c>
      <c r="H9" s="281">
        <v>44369</v>
      </c>
    </row>
    <row r="10" spans="3:10" x14ac:dyDescent="0.2">
      <c r="C10" s="8" t="s">
        <v>737</v>
      </c>
    </row>
    <row r="12" spans="3:10" x14ac:dyDescent="0.2">
      <c r="C12" s="8" t="s">
        <v>607</v>
      </c>
    </row>
    <row r="13" spans="3:10" x14ac:dyDescent="0.2">
      <c r="C13" s="8" t="s">
        <v>657</v>
      </c>
    </row>
    <row r="14" spans="3:10" x14ac:dyDescent="0.2">
      <c r="C14" s="8" t="s">
        <v>658</v>
      </c>
    </row>
    <row r="15" spans="3:10" x14ac:dyDescent="0.2">
      <c r="C15" s="8" t="s">
        <v>659</v>
      </c>
    </row>
    <row r="16" spans="3:10" x14ac:dyDescent="0.2">
      <c r="C16" s="8" t="s">
        <v>660</v>
      </c>
    </row>
    <row r="17" spans="3:3" x14ac:dyDescent="0.2">
      <c r="C17" s="8" t="s">
        <v>661</v>
      </c>
    </row>
    <row r="18" spans="3:3" x14ac:dyDescent="0.2">
      <c r="C18" s="8" t="s">
        <v>662</v>
      </c>
    </row>
    <row r="20" spans="3:3" x14ac:dyDescent="0.2">
      <c r="C20" s="298" t="s">
        <v>738</v>
      </c>
    </row>
    <row r="21" spans="3:3" x14ac:dyDescent="0.2">
      <c r="C21" s="298" t="s">
        <v>739</v>
      </c>
    </row>
    <row r="22" spans="3:3" x14ac:dyDescent="0.2">
      <c r="C22" s="298" t="s">
        <v>709</v>
      </c>
    </row>
    <row r="23" spans="3:3" x14ac:dyDescent="0.2">
      <c r="C23" s="298" t="s">
        <v>710</v>
      </c>
    </row>
    <row r="24" spans="3:3" x14ac:dyDescent="0.2">
      <c r="C24" s="298" t="s">
        <v>711</v>
      </c>
    </row>
    <row r="25" spans="3:3" x14ac:dyDescent="0.2">
      <c r="C25" s="298" t="s">
        <v>712</v>
      </c>
    </row>
    <row r="26" spans="3:3" x14ac:dyDescent="0.2">
      <c r="C26" s="298" t="s">
        <v>714</v>
      </c>
    </row>
    <row r="27" spans="3:3" x14ac:dyDescent="0.2">
      <c r="C27" s="298" t="s">
        <v>713</v>
      </c>
    </row>
    <row r="29" spans="3:3" x14ac:dyDescent="0.2">
      <c r="C29" s="8" t="s">
        <v>716</v>
      </c>
    </row>
    <row r="30" spans="3:3" x14ac:dyDescent="0.2">
      <c r="C30" s="8" t="s">
        <v>715</v>
      </c>
    </row>
    <row r="31" spans="3:3" x14ac:dyDescent="0.2">
      <c r="C31" s="8" t="s">
        <v>663</v>
      </c>
    </row>
    <row r="32" spans="3:3" x14ac:dyDescent="0.2">
      <c r="C32" s="8" t="s">
        <v>717</v>
      </c>
    </row>
    <row r="33" spans="3:3" x14ac:dyDescent="0.2">
      <c r="C33" s="8" t="s">
        <v>630</v>
      </c>
    </row>
    <row r="35" spans="3:3" x14ac:dyDescent="0.2">
      <c r="C35" s="12" t="s">
        <v>740</v>
      </c>
    </row>
    <row r="36" spans="3:3" x14ac:dyDescent="0.2">
      <c r="C36" s="8" t="s">
        <v>647</v>
      </c>
    </row>
    <row r="37" spans="3:3" x14ac:dyDescent="0.2">
      <c r="C37" s="8" t="s">
        <v>648</v>
      </c>
    </row>
    <row r="38" spans="3:3" x14ac:dyDescent="0.2">
      <c r="C38" s="8" t="s">
        <v>631</v>
      </c>
    </row>
    <row r="39" spans="3:3" x14ac:dyDescent="0.2">
      <c r="C39" s="8" t="s">
        <v>608</v>
      </c>
    </row>
    <row r="40" spans="3:3" x14ac:dyDescent="0.2">
      <c r="C40" s="8" t="s">
        <v>609</v>
      </c>
    </row>
    <row r="41" spans="3:3" x14ac:dyDescent="0.2">
      <c r="C41" s="8" t="s">
        <v>610</v>
      </c>
    </row>
    <row r="42" spans="3:3" x14ac:dyDescent="0.2">
      <c r="C42" s="8" t="s">
        <v>669</v>
      </c>
    </row>
    <row r="43" spans="3:3" x14ac:dyDescent="0.2">
      <c r="C43" s="8" t="s">
        <v>632</v>
      </c>
    </row>
    <row r="44" spans="3:3" x14ac:dyDescent="0.2">
      <c r="C44" s="8" t="s">
        <v>650</v>
      </c>
    </row>
    <row r="45" spans="3:3" x14ac:dyDescent="0.2">
      <c r="C45" s="8" t="s">
        <v>649</v>
      </c>
    </row>
    <row r="46" spans="3:3" x14ac:dyDescent="0.2">
      <c r="C46" s="8" t="s">
        <v>633</v>
      </c>
    </row>
    <row r="47" spans="3:3" x14ac:dyDescent="0.2">
      <c r="C47" s="8" t="s">
        <v>718</v>
      </c>
    </row>
    <row r="49" spans="3:19" x14ac:dyDescent="0.2">
      <c r="C49" s="12" t="s">
        <v>741</v>
      </c>
    </row>
    <row r="50" spans="3:19" x14ac:dyDescent="0.2">
      <c r="C50" s="8" t="s">
        <v>564</v>
      </c>
    </row>
    <row r="51" spans="3:19" x14ac:dyDescent="0.2">
      <c r="C51" s="8" t="s">
        <v>664</v>
      </c>
    </row>
    <row r="52" spans="3:19" x14ac:dyDescent="0.2">
      <c r="C52" s="8" t="s">
        <v>665</v>
      </c>
    </row>
    <row r="53" spans="3:19" x14ac:dyDescent="0.2">
      <c r="C53" s="8" t="s">
        <v>670</v>
      </c>
    </row>
    <row r="54" spans="3:19" x14ac:dyDescent="0.2">
      <c r="C54" s="8" t="s">
        <v>611</v>
      </c>
    </row>
    <row r="55" spans="3:19" x14ac:dyDescent="0.2">
      <c r="C55" s="8" t="s">
        <v>612</v>
      </c>
    </row>
    <row r="56" spans="3:19" x14ac:dyDescent="0.2">
      <c r="C56" s="8" t="s">
        <v>613</v>
      </c>
    </row>
    <row r="57" spans="3:19" x14ac:dyDescent="0.2">
      <c r="C57" s="8" t="s">
        <v>666</v>
      </c>
    </row>
    <row r="58" spans="3:19" x14ac:dyDescent="0.2">
      <c r="C58" s="8" t="s">
        <v>614</v>
      </c>
    </row>
    <row r="59" spans="3:19" x14ac:dyDescent="0.2">
      <c r="J59" s="11"/>
    </row>
    <row r="60" spans="3:19" ht="15.75" x14ac:dyDescent="0.25">
      <c r="C60" s="9" t="s">
        <v>565</v>
      </c>
    </row>
    <row r="61" spans="3:19" x14ac:dyDescent="0.2">
      <c r="C61" s="8" t="s">
        <v>638</v>
      </c>
    </row>
    <row r="62" spans="3:19" x14ac:dyDescent="0.2">
      <c r="C62" s="8" t="s">
        <v>639</v>
      </c>
      <c r="P62" s="13"/>
      <c r="Q62" s="13"/>
      <c r="S62" s="13"/>
    </row>
    <row r="63" spans="3:19" x14ac:dyDescent="0.2">
      <c r="C63" s="8" t="s">
        <v>640</v>
      </c>
      <c r="P63" s="13"/>
      <c r="Q63" s="13"/>
      <c r="S63" s="13"/>
    </row>
    <row r="64" spans="3:19" x14ac:dyDescent="0.2">
      <c r="C64" s="8" t="s">
        <v>641</v>
      </c>
      <c r="P64" s="13"/>
      <c r="Q64" s="13"/>
      <c r="S64" s="13"/>
    </row>
    <row r="65" spans="3:20" x14ac:dyDescent="0.2">
      <c r="C65" s="8" t="s">
        <v>392</v>
      </c>
      <c r="P65" s="13"/>
      <c r="Q65" s="13"/>
      <c r="S65" s="13"/>
    </row>
    <row r="66" spans="3:20" x14ac:dyDescent="0.2">
      <c r="C66" s="8" t="s">
        <v>393</v>
      </c>
      <c r="P66" s="13"/>
      <c r="Q66" s="13"/>
      <c r="S66" s="13"/>
    </row>
    <row r="67" spans="3:20" x14ac:dyDescent="0.2">
      <c r="C67" s="8" t="s">
        <v>394</v>
      </c>
      <c r="P67" s="13"/>
      <c r="Q67" s="13"/>
      <c r="R67" s="13"/>
      <c r="S67" s="13"/>
    </row>
    <row r="68" spans="3:20" x14ac:dyDescent="0.2">
      <c r="C68" s="8" t="s">
        <v>634</v>
      </c>
      <c r="P68" s="13"/>
      <c r="Q68" s="13"/>
      <c r="R68" s="13"/>
      <c r="S68" s="13"/>
    </row>
    <row r="69" spans="3:20" x14ac:dyDescent="0.2">
      <c r="P69" s="13"/>
      <c r="Q69" s="13"/>
      <c r="R69" s="13"/>
      <c r="S69" s="13"/>
    </row>
    <row r="70" spans="3:20" x14ac:dyDescent="0.2">
      <c r="D70" s="12" t="s">
        <v>395</v>
      </c>
      <c r="Q70" s="13"/>
      <c r="R70" s="13"/>
      <c r="S70" s="13"/>
      <c r="T70" s="13"/>
    </row>
    <row r="71" spans="3:20" x14ac:dyDescent="0.2">
      <c r="D71" s="12" t="s">
        <v>396</v>
      </c>
      <c r="Q71" s="13"/>
      <c r="R71" s="13"/>
      <c r="S71" s="13"/>
    </row>
    <row r="72" spans="3:20" x14ac:dyDescent="0.2">
      <c r="D72" s="12" t="s">
        <v>397</v>
      </c>
      <c r="Q72" s="13"/>
      <c r="R72" s="13"/>
      <c r="S72" s="13"/>
    </row>
    <row r="73" spans="3:20" x14ac:dyDescent="0.2">
      <c r="D73" s="12" t="s">
        <v>398</v>
      </c>
      <c r="R73" s="13"/>
    </row>
    <row r="74" spans="3:20" x14ac:dyDescent="0.2">
      <c r="D74" s="12" t="s">
        <v>399</v>
      </c>
      <c r="R74" s="13"/>
    </row>
    <row r="75" spans="3:20" x14ac:dyDescent="0.2">
      <c r="D75" s="12" t="s">
        <v>400</v>
      </c>
      <c r="R75" s="13"/>
    </row>
    <row r="76" spans="3:20" x14ac:dyDescent="0.2">
      <c r="D76" s="12" t="s">
        <v>401</v>
      </c>
      <c r="R76" s="13"/>
    </row>
    <row r="77" spans="3:20" x14ac:dyDescent="0.2">
      <c r="D77" s="12" t="s">
        <v>402</v>
      </c>
      <c r="R77" s="13"/>
    </row>
    <row r="78" spans="3:20" x14ac:dyDescent="0.2">
      <c r="D78" s="12" t="s">
        <v>403</v>
      </c>
    </row>
    <row r="79" spans="3:20" x14ac:dyDescent="0.2">
      <c r="D79" s="12" t="s">
        <v>404</v>
      </c>
    </row>
    <row r="80" spans="3:20" x14ac:dyDescent="0.2">
      <c r="D80" s="12" t="s">
        <v>405</v>
      </c>
    </row>
    <row r="81" spans="3:3" x14ac:dyDescent="0.2">
      <c r="C81" s="12"/>
    </row>
    <row r="82" spans="3:3" x14ac:dyDescent="0.2">
      <c r="C82" s="8" t="s">
        <v>642</v>
      </c>
    </row>
    <row r="83" spans="3:3" x14ac:dyDescent="0.2">
      <c r="C83" s="8" t="s">
        <v>643</v>
      </c>
    </row>
    <row r="84" spans="3:3" x14ac:dyDescent="0.2">
      <c r="C84" s="8" t="s">
        <v>406</v>
      </c>
    </row>
    <row r="85" spans="3:3" x14ac:dyDescent="0.2">
      <c r="C85" s="8" t="s">
        <v>644</v>
      </c>
    </row>
    <row r="86" spans="3:3" x14ac:dyDescent="0.2">
      <c r="C86" s="8" t="s">
        <v>742</v>
      </c>
    </row>
    <row r="87" spans="3:3" x14ac:dyDescent="0.2">
      <c r="C87" s="12"/>
    </row>
    <row r="88" spans="3:3" x14ac:dyDescent="0.2">
      <c r="C88" s="8" t="s">
        <v>407</v>
      </c>
    </row>
    <row r="89" spans="3:3" x14ac:dyDescent="0.2">
      <c r="C89" s="8" t="s">
        <v>719</v>
      </c>
    </row>
    <row r="90" spans="3:3" x14ac:dyDescent="0.2">
      <c r="C90" s="8" t="s">
        <v>408</v>
      </c>
    </row>
    <row r="91" spans="3:3" x14ac:dyDescent="0.2">
      <c r="C91" s="8" t="s">
        <v>409</v>
      </c>
    </row>
    <row r="92" spans="3:3" x14ac:dyDescent="0.2">
      <c r="C92" s="8" t="s">
        <v>410</v>
      </c>
    </row>
    <row r="93" spans="3:3" x14ac:dyDescent="0.2">
      <c r="C93" s="8" t="s">
        <v>411</v>
      </c>
    </row>
    <row r="94" spans="3:3" x14ac:dyDescent="0.2">
      <c r="C94" s="8" t="s">
        <v>412</v>
      </c>
    </row>
    <row r="95" spans="3:3" x14ac:dyDescent="0.2">
      <c r="C95" s="8" t="s">
        <v>413</v>
      </c>
    </row>
    <row r="97" spans="3:6" x14ac:dyDescent="0.2">
      <c r="C97" s="8" t="s">
        <v>635</v>
      </c>
    </row>
    <row r="98" spans="3:6" x14ac:dyDescent="0.2">
      <c r="C98" s="8" t="s">
        <v>511</v>
      </c>
      <c r="D98" s="28" t="s">
        <v>679</v>
      </c>
      <c r="F98" s="8" t="s">
        <v>678</v>
      </c>
    </row>
    <row r="99" spans="3:6" x14ac:dyDescent="0.2">
      <c r="C99" s="8" t="s">
        <v>671</v>
      </c>
    </row>
    <row r="101" spans="3:6" x14ac:dyDescent="0.2">
      <c r="C101" s="8" t="s">
        <v>672</v>
      </c>
    </row>
    <row r="102" spans="3:6" s="16" customFormat="1" x14ac:dyDescent="0.2">
      <c r="C102" s="15" t="s">
        <v>673</v>
      </c>
    </row>
    <row r="103" spans="3:6" s="16" customFormat="1" x14ac:dyDescent="0.2">
      <c r="C103" s="15"/>
    </row>
    <row r="104" spans="3:6" s="16" customFormat="1" x14ac:dyDescent="0.2">
      <c r="C104" s="276" t="s">
        <v>645</v>
      </c>
    </row>
    <row r="105" spans="3:6" s="16" customFormat="1" x14ac:dyDescent="0.2">
      <c r="C105" s="15" t="s">
        <v>636</v>
      </c>
    </row>
    <row r="106" spans="3:6" s="16" customFormat="1" x14ac:dyDescent="0.2">
      <c r="C106" s="15" t="s">
        <v>474</v>
      </c>
    </row>
    <row r="107" spans="3:6" s="16" customFormat="1" x14ac:dyDescent="0.2">
      <c r="C107" s="15" t="s">
        <v>418</v>
      </c>
    </row>
    <row r="108" spans="3:6" s="16" customFormat="1" x14ac:dyDescent="0.2">
      <c r="C108" s="15" t="s">
        <v>419</v>
      </c>
    </row>
    <row r="109" spans="3:6" s="16" customFormat="1" x14ac:dyDescent="0.2">
      <c r="C109" s="15" t="s">
        <v>420</v>
      </c>
    </row>
    <row r="110" spans="3:6" s="16" customFormat="1" x14ac:dyDescent="0.2">
      <c r="C110" s="15" t="s">
        <v>421</v>
      </c>
    </row>
    <row r="111" spans="3:6" s="16" customFormat="1" x14ac:dyDescent="0.2">
      <c r="C111" s="15" t="s">
        <v>720</v>
      </c>
    </row>
    <row r="112" spans="3:6" s="16" customFormat="1" x14ac:dyDescent="0.2">
      <c r="C112" s="15" t="s">
        <v>422</v>
      </c>
    </row>
    <row r="113" spans="3:3" s="16" customFormat="1" x14ac:dyDescent="0.2">
      <c r="C113" s="15" t="s">
        <v>423</v>
      </c>
    </row>
    <row r="114" spans="3:3" s="16" customFormat="1" x14ac:dyDescent="0.2">
      <c r="C114" s="15" t="s">
        <v>424</v>
      </c>
    </row>
    <row r="115" spans="3:3" s="16" customFormat="1" x14ac:dyDescent="0.2">
      <c r="C115" s="15" t="s">
        <v>425</v>
      </c>
    </row>
    <row r="116" spans="3:3" s="16" customFormat="1" x14ac:dyDescent="0.2">
      <c r="C116" s="15" t="s">
        <v>426</v>
      </c>
    </row>
    <row r="117" spans="3:3" s="16" customFormat="1" x14ac:dyDescent="0.2">
      <c r="C117" s="15" t="s">
        <v>427</v>
      </c>
    </row>
    <row r="118" spans="3:3" s="16" customFormat="1" x14ac:dyDescent="0.2">
      <c r="C118" s="15" t="s">
        <v>428</v>
      </c>
    </row>
    <row r="119" spans="3:3" s="16" customFormat="1" x14ac:dyDescent="0.2">
      <c r="C119" s="15" t="s">
        <v>429</v>
      </c>
    </row>
    <row r="120" spans="3:3" s="16" customFormat="1" x14ac:dyDescent="0.2">
      <c r="C120" s="15"/>
    </row>
    <row r="121" spans="3:3" s="16" customFormat="1" x14ac:dyDescent="0.2">
      <c r="C121" s="15" t="s">
        <v>674</v>
      </c>
    </row>
    <row r="122" spans="3:3" s="16" customFormat="1" x14ac:dyDescent="0.2">
      <c r="C122" s="15" t="s">
        <v>675</v>
      </c>
    </row>
    <row r="123" spans="3:3" s="16" customFormat="1" x14ac:dyDescent="0.2">
      <c r="C123" s="15"/>
    </row>
    <row r="124" spans="3:3" x14ac:dyDescent="0.2">
      <c r="C124" s="255" t="s">
        <v>605</v>
      </c>
    </row>
    <row r="125" spans="3:3" x14ac:dyDescent="0.2">
      <c r="C125" s="8" t="s">
        <v>615</v>
      </c>
    </row>
    <row r="126" spans="3:3" x14ac:dyDescent="0.2">
      <c r="C126" s="8" t="s">
        <v>616</v>
      </c>
    </row>
    <row r="127" spans="3:3" x14ac:dyDescent="0.2">
      <c r="C127" s="8" t="s">
        <v>637</v>
      </c>
    </row>
    <row r="128" spans="3:3" x14ac:dyDescent="0.2">
      <c r="C128" s="8" t="s">
        <v>617</v>
      </c>
    </row>
    <row r="129" spans="3:10" x14ac:dyDescent="0.2">
      <c r="C129" s="8" t="s">
        <v>622</v>
      </c>
      <c r="J129" s="257" t="s">
        <v>623</v>
      </c>
    </row>
    <row r="130" spans="3:10" x14ac:dyDescent="0.2">
      <c r="C130" s="8" t="s">
        <v>606</v>
      </c>
    </row>
    <row r="131" spans="3:10" x14ac:dyDescent="0.2">
      <c r="C131" s="256" t="s">
        <v>721</v>
      </c>
    </row>
    <row r="132" spans="3:10" x14ac:dyDescent="0.2">
      <c r="C132" s="8" t="s">
        <v>618</v>
      </c>
    </row>
    <row r="133" spans="3:10" x14ac:dyDescent="0.2">
      <c r="C133" s="8" t="s">
        <v>619</v>
      </c>
    </row>
    <row r="135" spans="3:10" x14ac:dyDescent="0.2">
      <c r="C135" s="13" t="s">
        <v>430</v>
      </c>
      <c r="D135" s="13"/>
      <c r="E135" s="18"/>
      <c r="F135" s="13"/>
    </row>
    <row r="136" spans="3:10" x14ac:dyDescent="0.2">
      <c r="C136" s="13" t="s">
        <v>466</v>
      </c>
      <c r="D136" s="13"/>
      <c r="E136" s="17"/>
      <c r="F136" s="19"/>
    </row>
    <row r="137" spans="3:10" x14ac:dyDescent="0.2">
      <c r="C137" s="13" t="s">
        <v>467</v>
      </c>
      <c r="D137" s="13"/>
      <c r="E137" s="17"/>
      <c r="F137" s="19" t="s">
        <v>391</v>
      </c>
    </row>
    <row r="138" spans="3:10" x14ac:dyDescent="0.2">
      <c r="C138" s="13" t="s">
        <v>468</v>
      </c>
      <c r="D138" s="13"/>
      <c r="E138" s="17"/>
      <c r="F138" s="19"/>
    </row>
    <row r="139" spans="3:10" x14ac:dyDescent="0.2">
      <c r="C139" s="13" t="s">
        <v>469</v>
      </c>
      <c r="D139" s="13"/>
      <c r="E139" s="17"/>
      <c r="F139" s="19"/>
    </row>
    <row r="140" spans="3:10" x14ac:dyDescent="0.2">
      <c r="C140" s="13"/>
      <c r="D140" s="13"/>
      <c r="E140" s="17"/>
      <c r="F140" s="19"/>
    </row>
    <row r="141" spans="3:10" x14ac:dyDescent="0.2">
      <c r="C141" s="14" t="s">
        <v>470</v>
      </c>
      <c r="D141" s="13"/>
      <c r="F141" s="19"/>
    </row>
    <row r="142" spans="3:10" x14ac:dyDescent="0.2">
      <c r="C142" s="13"/>
      <c r="D142" s="13"/>
      <c r="F142" s="19"/>
    </row>
    <row r="143" spans="3:10" x14ac:dyDescent="0.2">
      <c r="C143" s="20" t="s">
        <v>471</v>
      </c>
      <c r="D143" s="13"/>
      <c r="F143" s="19"/>
    </row>
    <row r="144" spans="3:10" x14ac:dyDescent="0.2">
      <c r="C144" s="13" t="s">
        <v>472</v>
      </c>
      <c r="D144" s="21"/>
      <c r="E144" s="21"/>
      <c r="F144" s="22"/>
    </row>
  </sheetData>
  <sheetProtection algorithmName="SHA-512" hashValue="nwh8utKPg1LbyqxsjgMtTOUhoQN4onHDv9kZuio/mgJEZv3FQwdXqA7+newFI47/wKvhA0kDYww6FTofcYYhiw==" saltValue="sw32syS+g4Ap+hohyA809Q==" spinCount="100000" sheet="1" objects="1" scenarios="1"/>
  <phoneticPr fontId="2" type="noConversion"/>
  <hyperlinks>
    <hyperlink ref="C141" r:id="rId1" xr:uid="{00000000-0004-0000-0000-000000000000}"/>
    <hyperlink ref="J129" r:id="rId2" xr:uid="{00000000-0004-0000-0000-000001000000}"/>
  </hyperlinks>
  <pageMargins left="0.74803149606299213" right="0.74803149606299213" top="0.98425196850393704" bottom="0.98425196850393704" header="0.51181102362204722" footer="0.51181102362204722"/>
  <pageSetup paperSize="9" scale="74" orientation="portrait" verticalDpi="300" r:id="rId3"/>
  <headerFooter alignWithMargins="0">
    <oddHeader>&amp;L&amp;"Arial,Vet"&amp;F&amp;R&amp;"Arial,Vet"&amp;A</oddHeader>
    <oddFooter>&amp;L&amp;"Arial,Vet"PO-Raad&amp;R&amp;"Arial,Vet"pagina &amp;&amp;P</oddFooter>
  </headerFooter>
  <rowBreaks count="1" manualBreakCount="1">
    <brk id="69" min="1" max="9" man="1"/>
  </row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1"/>
  <sheetViews>
    <sheetView showGridLines="0" zoomScaleSheetLayoutView="70" workbookViewId="0">
      <selection sqref="A1:D1"/>
    </sheetView>
  </sheetViews>
  <sheetFormatPr defaultRowHeight="12.75" x14ac:dyDescent="0.2"/>
  <cols>
    <col min="1" max="1" width="42.5703125" style="79" customWidth="1"/>
    <col min="2" max="3" width="12.28515625" style="40" customWidth="1"/>
    <col min="4" max="4" width="11" style="40" customWidth="1"/>
    <col min="5" max="5" width="9.85546875" style="40" customWidth="1"/>
    <col min="6" max="6" width="0.5703125" style="40" customWidth="1"/>
    <col min="7" max="7" width="11.5703125" style="40" customWidth="1"/>
    <col min="8" max="8" width="12.42578125" style="40" customWidth="1"/>
    <col min="9" max="9" width="10.7109375" style="40" customWidth="1"/>
    <col min="10" max="10" width="9.85546875" style="40" customWidth="1"/>
    <col min="11" max="11" width="0.7109375" style="40" customWidth="1"/>
    <col min="12" max="12" width="9.140625" style="80"/>
    <col min="13" max="15" width="9.140625" style="41"/>
    <col min="16" max="16" width="12.42578125" style="41" bestFit="1" customWidth="1"/>
    <col min="17" max="256" width="9.140625" style="41"/>
    <col min="257" max="257" width="42.5703125" style="41" customWidth="1"/>
    <col min="258" max="259" width="12.28515625" style="41" customWidth="1"/>
    <col min="260" max="260" width="11" style="41" customWidth="1"/>
    <col min="261" max="261" width="9.85546875" style="41" customWidth="1"/>
    <col min="262" max="262" width="0.5703125" style="41" customWidth="1"/>
    <col min="263" max="263" width="11.5703125" style="41" customWidth="1"/>
    <col min="264" max="264" width="12.42578125" style="41" customWidth="1"/>
    <col min="265" max="265" width="10.7109375" style="41" customWidth="1"/>
    <col min="266" max="266" width="9.85546875" style="41" customWidth="1"/>
    <col min="267" max="267" width="0.7109375" style="41" customWidth="1"/>
    <col min="268" max="271" width="9.140625" style="41"/>
    <col min="272" max="272" width="12.42578125" style="41" bestFit="1" customWidth="1"/>
    <col min="273" max="512" width="9.140625" style="41"/>
    <col min="513" max="513" width="42.5703125" style="41" customWidth="1"/>
    <col min="514" max="515" width="12.28515625" style="41" customWidth="1"/>
    <col min="516" max="516" width="11" style="41" customWidth="1"/>
    <col min="517" max="517" width="9.85546875" style="41" customWidth="1"/>
    <col min="518" max="518" width="0.5703125" style="41" customWidth="1"/>
    <col min="519" max="519" width="11.5703125" style="41" customWidth="1"/>
    <col min="520" max="520" width="12.42578125" style="41" customWidth="1"/>
    <col min="521" max="521" width="10.7109375" style="41" customWidth="1"/>
    <col min="522" max="522" width="9.85546875" style="41" customWidth="1"/>
    <col min="523" max="523" width="0.7109375" style="41" customWidth="1"/>
    <col min="524" max="527" width="9.140625" style="41"/>
    <col min="528" max="528" width="12.42578125" style="41" bestFit="1" customWidth="1"/>
    <col min="529" max="768" width="9.140625" style="41"/>
    <col min="769" max="769" width="42.5703125" style="41" customWidth="1"/>
    <col min="770" max="771" width="12.28515625" style="41" customWidth="1"/>
    <col min="772" max="772" width="11" style="41" customWidth="1"/>
    <col min="773" max="773" width="9.85546875" style="41" customWidth="1"/>
    <col min="774" max="774" width="0.5703125" style="41" customWidth="1"/>
    <col min="775" max="775" width="11.5703125" style="41" customWidth="1"/>
    <col min="776" max="776" width="12.42578125" style="41" customWidth="1"/>
    <col min="777" max="777" width="10.7109375" style="41" customWidth="1"/>
    <col min="778" max="778" width="9.85546875" style="41" customWidth="1"/>
    <col min="779" max="779" width="0.7109375" style="41" customWidth="1"/>
    <col min="780" max="783" width="9.140625" style="41"/>
    <col min="784" max="784" width="12.42578125" style="41" bestFit="1" customWidth="1"/>
    <col min="785" max="1024" width="9.140625" style="41"/>
    <col min="1025" max="1025" width="42.5703125" style="41" customWidth="1"/>
    <col min="1026" max="1027" width="12.28515625" style="41" customWidth="1"/>
    <col min="1028" max="1028" width="11" style="41" customWidth="1"/>
    <col min="1029" max="1029" width="9.85546875" style="41" customWidth="1"/>
    <col min="1030" max="1030" width="0.5703125" style="41" customWidth="1"/>
    <col min="1031" max="1031" width="11.5703125" style="41" customWidth="1"/>
    <col min="1032" max="1032" width="12.42578125" style="41" customWidth="1"/>
    <col min="1033" max="1033" width="10.7109375" style="41" customWidth="1"/>
    <col min="1034" max="1034" width="9.85546875" style="41" customWidth="1"/>
    <col min="1035" max="1035" width="0.7109375" style="41" customWidth="1"/>
    <col min="1036" max="1039" width="9.140625" style="41"/>
    <col min="1040" max="1040" width="12.42578125" style="41" bestFit="1" customWidth="1"/>
    <col min="1041" max="1280" width="9.140625" style="41"/>
    <col min="1281" max="1281" width="42.5703125" style="41" customWidth="1"/>
    <col min="1282" max="1283" width="12.28515625" style="41" customWidth="1"/>
    <col min="1284" max="1284" width="11" style="41" customWidth="1"/>
    <col min="1285" max="1285" width="9.85546875" style="41" customWidth="1"/>
    <col min="1286" max="1286" width="0.5703125" style="41" customWidth="1"/>
    <col min="1287" max="1287" width="11.5703125" style="41" customWidth="1"/>
    <col min="1288" max="1288" width="12.42578125" style="41" customWidth="1"/>
    <col min="1289" max="1289" width="10.7109375" style="41" customWidth="1"/>
    <col min="1290" max="1290" width="9.85546875" style="41" customWidth="1"/>
    <col min="1291" max="1291" width="0.7109375" style="41" customWidth="1"/>
    <col min="1292" max="1295" width="9.140625" style="41"/>
    <col min="1296" max="1296" width="12.42578125" style="41" bestFit="1" customWidth="1"/>
    <col min="1297" max="1536" width="9.140625" style="41"/>
    <col min="1537" max="1537" width="42.5703125" style="41" customWidth="1"/>
    <col min="1538" max="1539" width="12.28515625" style="41" customWidth="1"/>
    <col min="1540" max="1540" width="11" style="41" customWidth="1"/>
    <col min="1541" max="1541" width="9.85546875" style="41" customWidth="1"/>
    <col min="1542" max="1542" width="0.5703125" style="41" customWidth="1"/>
    <col min="1543" max="1543" width="11.5703125" style="41" customWidth="1"/>
    <col min="1544" max="1544" width="12.42578125" style="41" customWidth="1"/>
    <col min="1545" max="1545" width="10.7109375" style="41" customWidth="1"/>
    <col min="1546" max="1546" width="9.85546875" style="41" customWidth="1"/>
    <col min="1547" max="1547" width="0.7109375" style="41" customWidth="1"/>
    <col min="1548" max="1551" width="9.140625" style="41"/>
    <col min="1552" max="1552" width="12.42578125" style="41" bestFit="1" customWidth="1"/>
    <col min="1553" max="1792" width="9.140625" style="41"/>
    <col min="1793" max="1793" width="42.5703125" style="41" customWidth="1"/>
    <col min="1794" max="1795" width="12.28515625" style="41" customWidth="1"/>
    <col min="1796" max="1796" width="11" style="41" customWidth="1"/>
    <col min="1797" max="1797" width="9.85546875" style="41" customWidth="1"/>
    <col min="1798" max="1798" width="0.5703125" style="41" customWidth="1"/>
    <col min="1799" max="1799" width="11.5703125" style="41" customWidth="1"/>
    <col min="1800" max="1800" width="12.42578125" style="41" customWidth="1"/>
    <col min="1801" max="1801" width="10.7109375" style="41" customWidth="1"/>
    <col min="1802" max="1802" width="9.85546875" style="41" customWidth="1"/>
    <col min="1803" max="1803" width="0.7109375" style="41" customWidth="1"/>
    <col min="1804" max="1807" width="9.140625" style="41"/>
    <col min="1808" max="1808" width="12.42578125" style="41" bestFit="1" customWidth="1"/>
    <col min="1809" max="2048" width="9.140625" style="41"/>
    <col min="2049" max="2049" width="42.5703125" style="41" customWidth="1"/>
    <col min="2050" max="2051" width="12.28515625" style="41" customWidth="1"/>
    <col min="2052" max="2052" width="11" style="41" customWidth="1"/>
    <col min="2053" max="2053" width="9.85546875" style="41" customWidth="1"/>
    <col min="2054" max="2054" width="0.5703125" style="41" customWidth="1"/>
    <col min="2055" max="2055" width="11.5703125" style="41" customWidth="1"/>
    <col min="2056" max="2056" width="12.42578125" style="41" customWidth="1"/>
    <col min="2057" max="2057" width="10.7109375" style="41" customWidth="1"/>
    <col min="2058" max="2058" width="9.85546875" style="41" customWidth="1"/>
    <col min="2059" max="2059" width="0.7109375" style="41" customWidth="1"/>
    <col min="2060" max="2063" width="9.140625" style="41"/>
    <col min="2064" max="2064" width="12.42578125" style="41" bestFit="1" customWidth="1"/>
    <col min="2065" max="2304" width="9.140625" style="41"/>
    <col min="2305" max="2305" width="42.5703125" style="41" customWidth="1"/>
    <col min="2306" max="2307" width="12.28515625" style="41" customWidth="1"/>
    <col min="2308" max="2308" width="11" style="41" customWidth="1"/>
    <col min="2309" max="2309" width="9.85546875" style="41" customWidth="1"/>
    <col min="2310" max="2310" width="0.5703125" style="41" customWidth="1"/>
    <col min="2311" max="2311" width="11.5703125" style="41" customWidth="1"/>
    <col min="2312" max="2312" width="12.42578125" style="41" customWidth="1"/>
    <col min="2313" max="2313" width="10.7109375" style="41" customWidth="1"/>
    <col min="2314" max="2314" width="9.85546875" style="41" customWidth="1"/>
    <col min="2315" max="2315" width="0.7109375" style="41" customWidth="1"/>
    <col min="2316" max="2319" width="9.140625" style="41"/>
    <col min="2320" max="2320" width="12.42578125" style="41" bestFit="1" customWidth="1"/>
    <col min="2321" max="2560" width="9.140625" style="41"/>
    <col min="2561" max="2561" width="42.5703125" style="41" customWidth="1"/>
    <col min="2562" max="2563" width="12.28515625" style="41" customWidth="1"/>
    <col min="2564" max="2564" width="11" style="41" customWidth="1"/>
    <col min="2565" max="2565" width="9.85546875" style="41" customWidth="1"/>
    <col min="2566" max="2566" width="0.5703125" style="41" customWidth="1"/>
    <col min="2567" max="2567" width="11.5703125" style="41" customWidth="1"/>
    <col min="2568" max="2568" width="12.42578125" style="41" customWidth="1"/>
    <col min="2569" max="2569" width="10.7109375" style="41" customWidth="1"/>
    <col min="2570" max="2570" width="9.85546875" style="41" customWidth="1"/>
    <col min="2571" max="2571" width="0.7109375" style="41" customWidth="1"/>
    <col min="2572" max="2575" width="9.140625" style="41"/>
    <col min="2576" max="2576" width="12.42578125" style="41" bestFit="1" customWidth="1"/>
    <col min="2577" max="2816" width="9.140625" style="41"/>
    <col min="2817" max="2817" width="42.5703125" style="41" customWidth="1"/>
    <col min="2818" max="2819" width="12.28515625" style="41" customWidth="1"/>
    <col min="2820" max="2820" width="11" style="41" customWidth="1"/>
    <col min="2821" max="2821" width="9.85546875" style="41" customWidth="1"/>
    <col min="2822" max="2822" width="0.5703125" style="41" customWidth="1"/>
    <col min="2823" max="2823" width="11.5703125" style="41" customWidth="1"/>
    <col min="2824" max="2824" width="12.42578125" style="41" customWidth="1"/>
    <col min="2825" max="2825" width="10.7109375" style="41" customWidth="1"/>
    <col min="2826" max="2826" width="9.85546875" style="41" customWidth="1"/>
    <col min="2827" max="2827" width="0.7109375" style="41" customWidth="1"/>
    <col min="2828" max="2831" width="9.140625" style="41"/>
    <col min="2832" max="2832" width="12.42578125" style="41" bestFit="1" customWidth="1"/>
    <col min="2833" max="3072" width="9.140625" style="41"/>
    <col min="3073" max="3073" width="42.5703125" style="41" customWidth="1"/>
    <col min="3074" max="3075" width="12.28515625" style="41" customWidth="1"/>
    <col min="3076" max="3076" width="11" style="41" customWidth="1"/>
    <col min="3077" max="3077" width="9.85546875" style="41" customWidth="1"/>
    <col min="3078" max="3078" width="0.5703125" style="41" customWidth="1"/>
    <col min="3079" max="3079" width="11.5703125" style="41" customWidth="1"/>
    <col min="3080" max="3080" width="12.42578125" style="41" customWidth="1"/>
    <col min="3081" max="3081" width="10.7109375" style="41" customWidth="1"/>
    <col min="3082" max="3082" width="9.85546875" style="41" customWidth="1"/>
    <col min="3083" max="3083" width="0.7109375" style="41" customWidth="1"/>
    <col min="3084" max="3087" width="9.140625" style="41"/>
    <col min="3088" max="3088" width="12.42578125" style="41" bestFit="1" customWidth="1"/>
    <col min="3089" max="3328" width="9.140625" style="41"/>
    <col min="3329" max="3329" width="42.5703125" style="41" customWidth="1"/>
    <col min="3330" max="3331" width="12.28515625" style="41" customWidth="1"/>
    <col min="3332" max="3332" width="11" style="41" customWidth="1"/>
    <col min="3333" max="3333" width="9.85546875" style="41" customWidth="1"/>
    <col min="3334" max="3334" width="0.5703125" style="41" customWidth="1"/>
    <col min="3335" max="3335" width="11.5703125" style="41" customWidth="1"/>
    <col min="3336" max="3336" width="12.42578125" style="41" customWidth="1"/>
    <col min="3337" max="3337" width="10.7109375" style="41" customWidth="1"/>
    <col min="3338" max="3338" width="9.85546875" style="41" customWidth="1"/>
    <col min="3339" max="3339" width="0.7109375" style="41" customWidth="1"/>
    <col min="3340" max="3343" width="9.140625" style="41"/>
    <col min="3344" max="3344" width="12.42578125" style="41" bestFit="1" customWidth="1"/>
    <col min="3345" max="3584" width="9.140625" style="41"/>
    <col min="3585" max="3585" width="42.5703125" style="41" customWidth="1"/>
    <col min="3586" max="3587" width="12.28515625" style="41" customWidth="1"/>
    <col min="3588" max="3588" width="11" style="41" customWidth="1"/>
    <col min="3589" max="3589" width="9.85546875" style="41" customWidth="1"/>
    <col min="3590" max="3590" width="0.5703125" style="41" customWidth="1"/>
    <col min="3591" max="3591" width="11.5703125" style="41" customWidth="1"/>
    <col min="3592" max="3592" width="12.42578125" style="41" customWidth="1"/>
    <col min="3593" max="3593" width="10.7109375" style="41" customWidth="1"/>
    <col min="3594" max="3594" width="9.85546875" style="41" customWidth="1"/>
    <col min="3595" max="3595" width="0.7109375" style="41" customWidth="1"/>
    <col min="3596" max="3599" width="9.140625" style="41"/>
    <col min="3600" max="3600" width="12.42578125" style="41" bestFit="1" customWidth="1"/>
    <col min="3601" max="3840" width="9.140625" style="41"/>
    <col min="3841" max="3841" width="42.5703125" style="41" customWidth="1"/>
    <col min="3842" max="3843" width="12.28515625" style="41" customWidth="1"/>
    <col min="3844" max="3844" width="11" style="41" customWidth="1"/>
    <col min="3845" max="3845" width="9.85546875" style="41" customWidth="1"/>
    <col min="3846" max="3846" width="0.5703125" style="41" customWidth="1"/>
    <col min="3847" max="3847" width="11.5703125" style="41" customWidth="1"/>
    <col min="3848" max="3848" width="12.42578125" style="41" customWidth="1"/>
    <col min="3849" max="3849" width="10.7109375" style="41" customWidth="1"/>
    <col min="3850" max="3850" width="9.85546875" style="41" customWidth="1"/>
    <col min="3851" max="3851" width="0.7109375" style="41" customWidth="1"/>
    <col min="3852" max="3855" width="9.140625" style="41"/>
    <col min="3856" max="3856" width="12.42578125" style="41" bestFit="1" customWidth="1"/>
    <col min="3857" max="4096" width="9.140625" style="41"/>
    <col min="4097" max="4097" width="42.5703125" style="41" customWidth="1"/>
    <col min="4098" max="4099" width="12.28515625" style="41" customWidth="1"/>
    <col min="4100" max="4100" width="11" style="41" customWidth="1"/>
    <col min="4101" max="4101" width="9.85546875" style="41" customWidth="1"/>
    <col min="4102" max="4102" width="0.5703125" style="41" customWidth="1"/>
    <col min="4103" max="4103" width="11.5703125" style="41" customWidth="1"/>
    <col min="4104" max="4104" width="12.42578125" style="41" customWidth="1"/>
    <col min="4105" max="4105" width="10.7109375" style="41" customWidth="1"/>
    <col min="4106" max="4106" width="9.85546875" style="41" customWidth="1"/>
    <col min="4107" max="4107" width="0.7109375" style="41" customWidth="1"/>
    <col min="4108" max="4111" width="9.140625" style="41"/>
    <col min="4112" max="4112" width="12.42578125" style="41" bestFit="1" customWidth="1"/>
    <col min="4113" max="4352" width="9.140625" style="41"/>
    <col min="4353" max="4353" width="42.5703125" style="41" customWidth="1"/>
    <col min="4354" max="4355" width="12.28515625" style="41" customWidth="1"/>
    <col min="4356" max="4356" width="11" style="41" customWidth="1"/>
    <col min="4357" max="4357" width="9.85546875" style="41" customWidth="1"/>
    <col min="4358" max="4358" width="0.5703125" style="41" customWidth="1"/>
    <col min="4359" max="4359" width="11.5703125" style="41" customWidth="1"/>
    <col min="4360" max="4360" width="12.42578125" style="41" customWidth="1"/>
    <col min="4361" max="4361" width="10.7109375" style="41" customWidth="1"/>
    <col min="4362" max="4362" width="9.85546875" style="41" customWidth="1"/>
    <col min="4363" max="4363" width="0.7109375" style="41" customWidth="1"/>
    <col min="4364" max="4367" width="9.140625" style="41"/>
    <col min="4368" max="4368" width="12.42578125" style="41" bestFit="1" customWidth="1"/>
    <col min="4369" max="4608" width="9.140625" style="41"/>
    <col min="4609" max="4609" width="42.5703125" style="41" customWidth="1"/>
    <col min="4610" max="4611" width="12.28515625" style="41" customWidth="1"/>
    <col min="4612" max="4612" width="11" style="41" customWidth="1"/>
    <col min="4613" max="4613" width="9.85546875" style="41" customWidth="1"/>
    <col min="4614" max="4614" width="0.5703125" style="41" customWidth="1"/>
    <col min="4615" max="4615" width="11.5703125" style="41" customWidth="1"/>
    <col min="4616" max="4616" width="12.42578125" style="41" customWidth="1"/>
    <col min="4617" max="4617" width="10.7109375" style="41" customWidth="1"/>
    <col min="4618" max="4618" width="9.85546875" style="41" customWidth="1"/>
    <col min="4619" max="4619" width="0.7109375" style="41" customWidth="1"/>
    <col min="4620" max="4623" width="9.140625" style="41"/>
    <col min="4624" max="4624" width="12.42578125" style="41" bestFit="1" customWidth="1"/>
    <col min="4625" max="4864" width="9.140625" style="41"/>
    <col min="4865" max="4865" width="42.5703125" style="41" customWidth="1"/>
    <col min="4866" max="4867" width="12.28515625" style="41" customWidth="1"/>
    <col min="4868" max="4868" width="11" style="41" customWidth="1"/>
    <col min="4869" max="4869" width="9.85546875" style="41" customWidth="1"/>
    <col min="4870" max="4870" width="0.5703125" style="41" customWidth="1"/>
    <col min="4871" max="4871" width="11.5703125" style="41" customWidth="1"/>
    <col min="4872" max="4872" width="12.42578125" style="41" customWidth="1"/>
    <col min="4873" max="4873" width="10.7109375" style="41" customWidth="1"/>
    <col min="4874" max="4874" width="9.85546875" style="41" customWidth="1"/>
    <col min="4875" max="4875" width="0.7109375" style="41" customWidth="1"/>
    <col min="4876" max="4879" width="9.140625" style="41"/>
    <col min="4880" max="4880" width="12.42578125" style="41" bestFit="1" customWidth="1"/>
    <col min="4881" max="5120" width="9.140625" style="41"/>
    <col min="5121" max="5121" width="42.5703125" style="41" customWidth="1"/>
    <col min="5122" max="5123" width="12.28515625" style="41" customWidth="1"/>
    <col min="5124" max="5124" width="11" style="41" customWidth="1"/>
    <col min="5125" max="5125" width="9.85546875" style="41" customWidth="1"/>
    <col min="5126" max="5126" width="0.5703125" style="41" customWidth="1"/>
    <col min="5127" max="5127" width="11.5703125" style="41" customWidth="1"/>
    <col min="5128" max="5128" width="12.42578125" style="41" customWidth="1"/>
    <col min="5129" max="5129" width="10.7109375" style="41" customWidth="1"/>
    <col min="5130" max="5130" width="9.85546875" style="41" customWidth="1"/>
    <col min="5131" max="5131" width="0.7109375" style="41" customWidth="1"/>
    <col min="5132" max="5135" width="9.140625" style="41"/>
    <col min="5136" max="5136" width="12.42578125" style="41" bestFit="1" customWidth="1"/>
    <col min="5137" max="5376" width="9.140625" style="41"/>
    <col min="5377" max="5377" width="42.5703125" style="41" customWidth="1"/>
    <col min="5378" max="5379" width="12.28515625" style="41" customWidth="1"/>
    <col min="5380" max="5380" width="11" style="41" customWidth="1"/>
    <col min="5381" max="5381" width="9.85546875" style="41" customWidth="1"/>
    <col min="5382" max="5382" width="0.5703125" style="41" customWidth="1"/>
    <col min="5383" max="5383" width="11.5703125" style="41" customWidth="1"/>
    <col min="5384" max="5384" width="12.42578125" style="41" customWidth="1"/>
    <col min="5385" max="5385" width="10.7109375" style="41" customWidth="1"/>
    <col min="5386" max="5386" width="9.85546875" style="41" customWidth="1"/>
    <col min="5387" max="5387" width="0.7109375" style="41" customWidth="1"/>
    <col min="5388" max="5391" width="9.140625" style="41"/>
    <col min="5392" max="5392" width="12.42578125" style="41" bestFit="1" customWidth="1"/>
    <col min="5393" max="5632" width="9.140625" style="41"/>
    <col min="5633" max="5633" width="42.5703125" style="41" customWidth="1"/>
    <col min="5634" max="5635" width="12.28515625" style="41" customWidth="1"/>
    <col min="5636" max="5636" width="11" style="41" customWidth="1"/>
    <col min="5637" max="5637" width="9.85546875" style="41" customWidth="1"/>
    <col min="5638" max="5638" width="0.5703125" style="41" customWidth="1"/>
    <col min="5639" max="5639" width="11.5703125" style="41" customWidth="1"/>
    <col min="5640" max="5640" width="12.42578125" style="41" customWidth="1"/>
    <col min="5641" max="5641" width="10.7109375" style="41" customWidth="1"/>
    <col min="5642" max="5642" width="9.85546875" style="41" customWidth="1"/>
    <col min="5643" max="5643" width="0.7109375" style="41" customWidth="1"/>
    <col min="5644" max="5647" width="9.140625" style="41"/>
    <col min="5648" max="5648" width="12.42578125" style="41" bestFit="1" customWidth="1"/>
    <col min="5649" max="5888" width="9.140625" style="41"/>
    <col min="5889" max="5889" width="42.5703125" style="41" customWidth="1"/>
    <col min="5890" max="5891" width="12.28515625" style="41" customWidth="1"/>
    <col min="5892" max="5892" width="11" style="41" customWidth="1"/>
    <col min="5893" max="5893" width="9.85546875" style="41" customWidth="1"/>
    <col min="5894" max="5894" width="0.5703125" style="41" customWidth="1"/>
    <col min="5895" max="5895" width="11.5703125" style="41" customWidth="1"/>
    <col min="5896" max="5896" width="12.42578125" style="41" customWidth="1"/>
    <col min="5897" max="5897" width="10.7109375" style="41" customWidth="1"/>
    <col min="5898" max="5898" width="9.85546875" style="41" customWidth="1"/>
    <col min="5899" max="5899" width="0.7109375" style="41" customWidth="1"/>
    <col min="5900" max="5903" width="9.140625" style="41"/>
    <col min="5904" max="5904" width="12.42578125" style="41" bestFit="1" customWidth="1"/>
    <col min="5905" max="6144" width="9.140625" style="41"/>
    <col min="6145" max="6145" width="42.5703125" style="41" customWidth="1"/>
    <col min="6146" max="6147" width="12.28515625" style="41" customWidth="1"/>
    <col min="6148" max="6148" width="11" style="41" customWidth="1"/>
    <col min="6149" max="6149" width="9.85546875" style="41" customWidth="1"/>
    <col min="6150" max="6150" width="0.5703125" style="41" customWidth="1"/>
    <col min="6151" max="6151" width="11.5703125" style="41" customWidth="1"/>
    <col min="6152" max="6152" width="12.42578125" style="41" customWidth="1"/>
    <col min="6153" max="6153" width="10.7109375" style="41" customWidth="1"/>
    <col min="6154" max="6154" width="9.85546875" style="41" customWidth="1"/>
    <col min="6155" max="6155" width="0.7109375" style="41" customWidth="1"/>
    <col min="6156" max="6159" width="9.140625" style="41"/>
    <col min="6160" max="6160" width="12.42578125" style="41" bestFit="1" customWidth="1"/>
    <col min="6161" max="6400" width="9.140625" style="41"/>
    <col min="6401" max="6401" width="42.5703125" style="41" customWidth="1"/>
    <col min="6402" max="6403" width="12.28515625" style="41" customWidth="1"/>
    <col min="6404" max="6404" width="11" style="41" customWidth="1"/>
    <col min="6405" max="6405" width="9.85546875" style="41" customWidth="1"/>
    <col min="6406" max="6406" width="0.5703125" style="41" customWidth="1"/>
    <col min="6407" max="6407" width="11.5703125" style="41" customWidth="1"/>
    <col min="6408" max="6408" width="12.42578125" style="41" customWidth="1"/>
    <col min="6409" max="6409" width="10.7109375" style="41" customWidth="1"/>
    <col min="6410" max="6410" width="9.85546875" style="41" customWidth="1"/>
    <col min="6411" max="6411" width="0.7109375" style="41" customWidth="1"/>
    <col min="6412" max="6415" width="9.140625" style="41"/>
    <col min="6416" max="6416" width="12.42578125" style="41" bestFit="1" customWidth="1"/>
    <col min="6417" max="6656" width="9.140625" style="41"/>
    <col min="6657" max="6657" width="42.5703125" style="41" customWidth="1"/>
    <col min="6658" max="6659" width="12.28515625" style="41" customWidth="1"/>
    <col min="6660" max="6660" width="11" style="41" customWidth="1"/>
    <col min="6661" max="6661" width="9.85546875" style="41" customWidth="1"/>
    <col min="6662" max="6662" width="0.5703125" style="41" customWidth="1"/>
    <col min="6663" max="6663" width="11.5703125" style="41" customWidth="1"/>
    <col min="6664" max="6664" width="12.42578125" style="41" customWidth="1"/>
    <col min="6665" max="6665" width="10.7109375" style="41" customWidth="1"/>
    <col min="6666" max="6666" width="9.85546875" style="41" customWidth="1"/>
    <col min="6667" max="6667" width="0.7109375" style="41" customWidth="1"/>
    <col min="6668" max="6671" width="9.140625" style="41"/>
    <col min="6672" max="6672" width="12.42578125" style="41" bestFit="1" customWidth="1"/>
    <col min="6673" max="6912" width="9.140625" style="41"/>
    <col min="6913" max="6913" width="42.5703125" style="41" customWidth="1"/>
    <col min="6914" max="6915" width="12.28515625" style="41" customWidth="1"/>
    <col min="6916" max="6916" width="11" style="41" customWidth="1"/>
    <col min="6917" max="6917" width="9.85546875" style="41" customWidth="1"/>
    <col min="6918" max="6918" width="0.5703125" style="41" customWidth="1"/>
    <col min="6919" max="6919" width="11.5703125" style="41" customWidth="1"/>
    <col min="6920" max="6920" width="12.42578125" style="41" customWidth="1"/>
    <col min="6921" max="6921" width="10.7109375" style="41" customWidth="1"/>
    <col min="6922" max="6922" width="9.85546875" style="41" customWidth="1"/>
    <col min="6923" max="6923" width="0.7109375" style="41" customWidth="1"/>
    <col min="6924" max="6927" width="9.140625" style="41"/>
    <col min="6928" max="6928" width="12.42578125" style="41" bestFit="1" customWidth="1"/>
    <col min="6929" max="7168" width="9.140625" style="41"/>
    <col min="7169" max="7169" width="42.5703125" style="41" customWidth="1"/>
    <col min="7170" max="7171" width="12.28515625" style="41" customWidth="1"/>
    <col min="7172" max="7172" width="11" style="41" customWidth="1"/>
    <col min="7173" max="7173" width="9.85546875" style="41" customWidth="1"/>
    <col min="7174" max="7174" width="0.5703125" style="41" customWidth="1"/>
    <col min="7175" max="7175" width="11.5703125" style="41" customWidth="1"/>
    <col min="7176" max="7176" width="12.42578125" style="41" customWidth="1"/>
    <col min="7177" max="7177" width="10.7109375" style="41" customWidth="1"/>
    <col min="7178" max="7178" width="9.85546875" style="41" customWidth="1"/>
    <col min="7179" max="7179" width="0.7109375" style="41" customWidth="1"/>
    <col min="7180" max="7183" width="9.140625" style="41"/>
    <col min="7184" max="7184" width="12.42578125" style="41" bestFit="1" customWidth="1"/>
    <col min="7185" max="7424" width="9.140625" style="41"/>
    <col min="7425" max="7425" width="42.5703125" style="41" customWidth="1"/>
    <col min="7426" max="7427" width="12.28515625" style="41" customWidth="1"/>
    <col min="7428" max="7428" width="11" style="41" customWidth="1"/>
    <col min="7429" max="7429" width="9.85546875" style="41" customWidth="1"/>
    <col min="7430" max="7430" width="0.5703125" style="41" customWidth="1"/>
    <col min="7431" max="7431" width="11.5703125" style="41" customWidth="1"/>
    <col min="7432" max="7432" width="12.42578125" style="41" customWidth="1"/>
    <col min="7433" max="7433" width="10.7109375" style="41" customWidth="1"/>
    <col min="7434" max="7434" width="9.85546875" style="41" customWidth="1"/>
    <col min="7435" max="7435" width="0.7109375" style="41" customWidth="1"/>
    <col min="7436" max="7439" width="9.140625" style="41"/>
    <col min="7440" max="7440" width="12.42578125" style="41" bestFit="1" customWidth="1"/>
    <col min="7441" max="7680" width="9.140625" style="41"/>
    <col min="7681" max="7681" width="42.5703125" style="41" customWidth="1"/>
    <col min="7682" max="7683" width="12.28515625" style="41" customWidth="1"/>
    <col min="7684" max="7684" width="11" style="41" customWidth="1"/>
    <col min="7685" max="7685" width="9.85546875" style="41" customWidth="1"/>
    <col min="7686" max="7686" width="0.5703125" style="41" customWidth="1"/>
    <col min="7687" max="7687" width="11.5703125" style="41" customWidth="1"/>
    <col min="7688" max="7688" width="12.42578125" style="41" customWidth="1"/>
    <col min="7689" max="7689" width="10.7109375" style="41" customWidth="1"/>
    <col min="7690" max="7690" width="9.85546875" style="41" customWidth="1"/>
    <col min="7691" max="7691" width="0.7109375" style="41" customWidth="1"/>
    <col min="7692" max="7695" width="9.140625" style="41"/>
    <col min="7696" max="7696" width="12.42578125" style="41" bestFit="1" customWidth="1"/>
    <col min="7697" max="7936" width="9.140625" style="41"/>
    <col min="7937" max="7937" width="42.5703125" style="41" customWidth="1"/>
    <col min="7938" max="7939" width="12.28515625" style="41" customWidth="1"/>
    <col min="7940" max="7940" width="11" style="41" customWidth="1"/>
    <col min="7941" max="7941" width="9.85546875" style="41" customWidth="1"/>
    <col min="7942" max="7942" width="0.5703125" style="41" customWidth="1"/>
    <col min="7943" max="7943" width="11.5703125" style="41" customWidth="1"/>
    <col min="7944" max="7944" width="12.42578125" style="41" customWidth="1"/>
    <col min="7945" max="7945" width="10.7109375" style="41" customWidth="1"/>
    <col min="7946" max="7946" width="9.85546875" style="41" customWidth="1"/>
    <col min="7947" max="7947" width="0.7109375" style="41" customWidth="1"/>
    <col min="7948" max="7951" width="9.140625" style="41"/>
    <col min="7952" max="7952" width="12.42578125" style="41" bestFit="1" customWidth="1"/>
    <col min="7953" max="8192" width="9.140625" style="41"/>
    <col min="8193" max="8193" width="42.5703125" style="41" customWidth="1"/>
    <col min="8194" max="8195" width="12.28515625" style="41" customWidth="1"/>
    <col min="8196" max="8196" width="11" style="41" customWidth="1"/>
    <col min="8197" max="8197" width="9.85546875" style="41" customWidth="1"/>
    <col min="8198" max="8198" width="0.5703125" style="41" customWidth="1"/>
    <col min="8199" max="8199" width="11.5703125" style="41" customWidth="1"/>
    <col min="8200" max="8200" width="12.42578125" style="41" customWidth="1"/>
    <col min="8201" max="8201" width="10.7109375" style="41" customWidth="1"/>
    <col min="8202" max="8202" width="9.85546875" style="41" customWidth="1"/>
    <col min="8203" max="8203" width="0.7109375" style="41" customWidth="1"/>
    <col min="8204" max="8207" width="9.140625" style="41"/>
    <col min="8208" max="8208" width="12.42578125" style="41" bestFit="1" customWidth="1"/>
    <col min="8209" max="8448" width="9.140625" style="41"/>
    <col min="8449" max="8449" width="42.5703125" style="41" customWidth="1"/>
    <col min="8450" max="8451" width="12.28515625" style="41" customWidth="1"/>
    <col min="8452" max="8452" width="11" style="41" customWidth="1"/>
    <col min="8453" max="8453" width="9.85546875" style="41" customWidth="1"/>
    <col min="8454" max="8454" width="0.5703125" style="41" customWidth="1"/>
    <col min="8455" max="8455" width="11.5703125" style="41" customWidth="1"/>
    <col min="8456" max="8456" width="12.42578125" style="41" customWidth="1"/>
    <col min="8457" max="8457" width="10.7109375" style="41" customWidth="1"/>
    <col min="8458" max="8458" width="9.85546875" style="41" customWidth="1"/>
    <col min="8459" max="8459" width="0.7109375" style="41" customWidth="1"/>
    <col min="8460" max="8463" width="9.140625" style="41"/>
    <col min="8464" max="8464" width="12.42578125" style="41" bestFit="1" customWidth="1"/>
    <col min="8465" max="8704" width="9.140625" style="41"/>
    <col min="8705" max="8705" width="42.5703125" style="41" customWidth="1"/>
    <col min="8706" max="8707" width="12.28515625" style="41" customWidth="1"/>
    <col min="8708" max="8708" width="11" style="41" customWidth="1"/>
    <col min="8709" max="8709" width="9.85546875" style="41" customWidth="1"/>
    <col min="8710" max="8710" width="0.5703125" style="41" customWidth="1"/>
    <col min="8711" max="8711" width="11.5703125" style="41" customWidth="1"/>
    <col min="8712" max="8712" width="12.42578125" style="41" customWidth="1"/>
    <col min="8713" max="8713" width="10.7109375" style="41" customWidth="1"/>
    <col min="8714" max="8714" width="9.85546875" style="41" customWidth="1"/>
    <col min="8715" max="8715" width="0.7109375" style="41" customWidth="1"/>
    <col min="8716" max="8719" width="9.140625" style="41"/>
    <col min="8720" max="8720" width="12.42578125" style="41" bestFit="1" customWidth="1"/>
    <col min="8721" max="8960" width="9.140625" style="41"/>
    <col min="8961" max="8961" width="42.5703125" style="41" customWidth="1"/>
    <col min="8962" max="8963" width="12.28515625" style="41" customWidth="1"/>
    <col min="8964" max="8964" width="11" style="41" customWidth="1"/>
    <col min="8965" max="8965" width="9.85546875" style="41" customWidth="1"/>
    <col min="8966" max="8966" width="0.5703125" style="41" customWidth="1"/>
    <col min="8967" max="8967" width="11.5703125" style="41" customWidth="1"/>
    <col min="8968" max="8968" width="12.42578125" style="41" customWidth="1"/>
    <col min="8969" max="8969" width="10.7109375" style="41" customWidth="1"/>
    <col min="8970" max="8970" width="9.85546875" style="41" customWidth="1"/>
    <col min="8971" max="8971" width="0.7109375" style="41" customWidth="1"/>
    <col min="8972" max="8975" width="9.140625" style="41"/>
    <col min="8976" max="8976" width="12.42578125" style="41" bestFit="1" customWidth="1"/>
    <col min="8977" max="9216" width="9.140625" style="41"/>
    <col min="9217" max="9217" width="42.5703125" style="41" customWidth="1"/>
    <col min="9218" max="9219" width="12.28515625" style="41" customWidth="1"/>
    <col min="9220" max="9220" width="11" style="41" customWidth="1"/>
    <col min="9221" max="9221" width="9.85546875" style="41" customWidth="1"/>
    <col min="9222" max="9222" width="0.5703125" style="41" customWidth="1"/>
    <col min="9223" max="9223" width="11.5703125" style="41" customWidth="1"/>
    <col min="9224" max="9224" width="12.42578125" style="41" customWidth="1"/>
    <col min="9225" max="9225" width="10.7109375" style="41" customWidth="1"/>
    <col min="9226" max="9226" width="9.85546875" style="41" customWidth="1"/>
    <col min="9227" max="9227" width="0.7109375" style="41" customWidth="1"/>
    <col min="9228" max="9231" width="9.140625" style="41"/>
    <col min="9232" max="9232" width="12.42578125" style="41" bestFit="1" customWidth="1"/>
    <col min="9233" max="9472" width="9.140625" style="41"/>
    <col min="9473" max="9473" width="42.5703125" style="41" customWidth="1"/>
    <col min="9474" max="9475" width="12.28515625" style="41" customWidth="1"/>
    <col min="9476" max="9476" width="11" style="41" customWidth="1"/>
    <col min="9477" max="9477" width="9.85546875" style="41" customWidth="1"/>
    <col min="9478" max="9478" width="0.5703125" style="41" customWidth="1"/>
    <col min="9479" max="9479" width="11.5703125" style="41" customWidth="1"/>
    <col min="9480" max="9480" width="12.42578125" style="41" customWidth="1"/>
    <col min="9481" max="9481" width="10.7109375" style="41" customWidth="1"/>
    <col min="9482" max="9482" width="9.85546875" style="41" customWidth="1"/>
    <col min="9483" max="9483" width="0.7109375" style="41" customWidth="1"/>
    <col min="9484" max="9487" width="9.140625" style="41"/>
    <col min="9488" max="9488" width="12.42578125" style="41" bestFit="1" customWidth="1"/>
    <col min="9489" max="9728" width="9.140625" style="41"/>
    <col min="9729" max="9729" width="42.5703125" style="41" customWidth="1"/>
    <col min="9730" max="9731" width="12.28515625" style="41" customWidth="1"/>
    <col min="9732" max="9732" width="11" style="41" customWidth="1"/>
    <col min="9733" max="9733" width="9.85546875" style="41" customWidth="1"/>
    <col min="9734" max="9734" width="0.5703125" style="41" customWidth="1"/>
    <col min="9735" max="9735" width="11.5703125" style="41" customWidth="1"/>
    <col min="9736" max="9736" width="12.42578125" style="41" customWidth="1"/>
    <col min="9737" max="9737" width="10.7109375" style="41" customWidth="1"/>
    <col min="9738" max="9738" width="9.85546875" style="41" customWidth="1"/>
    <col min="9739" max="9739" width="0.7109375" style="41" customWidth="1"/>
    <col min="9740" max="9743" width="9.140625" style="41"/>
    <col min="9744" max="9744" width="12.42578125" style="41" bestFit="1" customWidth="1"/>
    <col min="9745" max="9984" width="9.140625" style="41"/>
    <col min="9985" max="9985" width="42.5703125" style="41" customWidth="1"/>
    <col min="9986" max="9987" width="12.28515625" style="41" customWidth="1"/>
    <col min="9988" max="9988" width="11" style="41" customWidth="1"/>
    <col min="9989" max="9989" width="9.85546875" style="41" customWidth="1"/>
    <col min="9990" max="9990" width="0.5703125" style="41" customWidth="1"/>
    <col min="9991" max="9991" width="11.5703125" style="41" customWidth="1"/>
    <col min="9992" max="9992" width="12.42578125" style="41" customWidth="1"/>
    <col min="9993" max="9993" width="10.7109375" style="41" customWidth="1"/>
    <col min="9994" max="9994" width="9.85546875" style="41" customWidth="1"/>
    <col min="9995" max="9995" width="0.7109375" style="41" customWidth="1"/>
    <col min="9996" max="9999" width="9.140625" style="41"/>
    <col min="10000" max="10000" width="12.42578125" style="41" bestFit="1" customWidth="1"/>
    <col min="10001" max="10240" width="9.140625" style="41"/>
    <col min="10241" max="10241" width="42.5703125" style="41" customWidth="1"/>
    <col min="10242" max="10243" width="12.28515625" style="41" customWidth="1"/>
    <col min="10244" max="10244" width="11" style="41" customWidth="1"/>
    <col min="10245" max="10245" width="9.85546875" style="41" customWidth="1"/>
    <col min="10246" max="10246" width="0.5703125" style="41" customWidth="1"/>
    <col min="10247" max="10247" width="11.5703125" style="41" customWidth="1"/>
    <col min="10248" max="10248" width="12.42578125" style="41" customWidth="1"/>
    <col min="10249" max="10249" width="10.7109375" style="41" customWidth="1"/>
    <col min="10250" max="10250" width="9.85546875" style="41" customWidth="1"/>
    <col min="10251" max="10251" width="0.7109375" style="41" customWidth="1"/>
    <col min="10252" max="10255" width="9.140625" style="41"/>
    <col min="10256" max="10256" width="12.42578125" style="41" bestFit="1" customWidth="1"/>
    <col min="10257" max="10496" width="9.140625" style="41"/>
    <col min="10497" max="10497" width="42.5703125" style="41" customWidth="1"/>
    <col min="10498" max="10499" width="12.28515625" style="41" customWidth="1"/>
    <col min="10500" max="10500" width="11" style="41" customWidth="1"/>
    <col min="10501" max="10501" width="9.85546875" style="41" customWidth="1"/>
    <col min="10502" max="10502" width="0.5703125" style="41" customWidth="1"/>
    <col min="10503" max="10503" width="11.5703125" style="41" customWidth="1"/>
    <col min="10504" max="10504" width="12.42578125" style="41" customWidth="1"/>
    <col min="10505" max="10505" width="10.7109375" style="41" customWidth="1"/>
    <col min="10506" max="10506" width="9.85546875" style="41" customWidth="1"/>
    <col min="10507" max="10507" width="0.7109375" style="41" customWidth="1"/>
    <col min="10508" max="10511" width="9.140625" style="41"/>
    <col min="10512" max="10512" width="12.42578125" style="41" bestFit="1" customWidth="1"/>
    <col min="10513" max="10752" width="9.140625" style="41"/>
    <col min="10753" max="10753" width="42.5703125" style="41" customWidth="1"/>
    <col min="10754" max="10755" width="12.28515625" style="41" customWidth="1"/>
    <col min="10756" max="10756" width="11" style="41" customWidth="1"/>
    <col min="10757" max="10757" width="9.85546875" style="41" customWidth="1"/>
    <col min="10758" max="10758" width="0.5703125" style="41" customWidth="1"/>
    <col min="10759" max="10759" width="11.5703125" style="41" customWidth="1"/>
    <col min="10760" max="10760" width="12.42578125" style="41" customWidth="1"/>
    <col min="10761" max="10761" width="10.7109375" style="41" customWidth="1"/>
    <col min="10762" max="10762" width="9.85546875" style="41" customWidth="1"/>
    <col min="10763" max="10763" width="0.7109375" style="41" customWidth="1"/>
    <col min="10764" max="10767" width="9.140625" style="41"/>
    <col min="10768" max="10768" width="12.42578125" style="41" bestFit="1" customWidth="1"/>
    <col min="10769" max="11008" width="9.140625" style="41"/>
    <col min="11009" max="11009" width="42.5703125" style="41" customWidth="1"/>
    <col min="11010" max="11011" width="12.28515625" style="41" customWidth="1"/>
    <col min="11012" max="11012" width="11" style="41" customWidth="1"/>
    <col min="11013" max="11013" width="9.85546875" style="41" customWidth="1"/>
    <col min="11014" max="11014" width="0.5703125" style="41" customWidth="1"/>
    <col min="11015" max="11015" width="11.5703125" style="41" customWidth="1"/>
    <col min="11016" max="11016" width="12.42578125" style="41" customWidth="1"/>
    <col min="11017" max="11017" width="10.7109375" style="41" customWidth="1"/>
    <col min="11018" max="11018" width="9.85546875" style="41" customWidth="1"/>
    <col min="11019" max="11019" width="0.7109375" style="41" customWidth="1"/>
    <col min="11020" max="11023" width="9.140625" style="41"/>
    <col min="11024" max="11024" width="12.42578125" style="41" bestFit="1" customWidth="1"/>
    <col min="11025" max="11264" width="9.140625" style="41"/>
    <col min="11265" max="11265" width="42.5703125" style="41" customWidth="1"/>
    <col min="11266" max="11267" width="12.28515625" style="41" customWidth="1"/>
    <col min="11268" max="11268" width="11" style="41" customWidth="1"/>
    <col min="11269" max="11269" width="9.85546875" style="41" customWidth="1"/>
    <col min="11270" max="11270" width="0.5703125" style="41" customWidth="1"/>
    <col min="11271" max="11271" width="11.5703125" style="41" customWidth="1"/>
    <col min="11272" max="11272" width="12.42578125" style="41" customWidth="1"/>
    <col min="11273" max="11273" width="10.7109375" style="41" customWidth="1"/>
    <col min="11274" max="11274" width="9.85546875" style="41" customWidth="1"/>
    <col min="11275" max="11275" width="0.7109375" style="41" customWidth="1"/>
    <col min="11276" max="11279" width="9.140625" style="41"/>
    <col min="11280" max="11280" width="12.42578125" style="41" bestFit="1" customWidth="1"/>
    <col min="11281" max="11520" width="9.140625" style="41"/>
    <col min="11521" max="11521" width="42.5703125" style="41" customWidth="1"/>
    <col min="11522" max="11523" width="12.28515625" style="41" customWidth="1"/>
    <col min="11524" max="11524" width="11" style="41" customWidth="1"/>
    <col min="11525" max="11525" width="9.85546875" style="41" customWidth="1"/>
    <col min="11526" max="11526" width="0.5703125" style="41" customWidth="1"/>
    <col min="11527" max="11527" width="11.5703125" style="41" customWidth="1"/>
    <col min="11528" max="11528" width="12.42578125" style="41" customWidth="1"/>
    <col min="11529" max="11529" width="10.7109375" style="41" customWidth="1"/>
    <col min="11530" max="11530" width="9.85546875" style="41" customWidth="1"/>
    <col min="11531" max="11531" width="0.7109375" style="41" customWidth="1"/>
    <col min="11532" max="11535" width="9.140625" style="41"/>
    <col min="11536" max="11536" width="12.42578125" style="41" bestFit="1" customWidth="1"/>
    <col min="11537" max="11776" width="9.140625" style="41"/>
    <col min="11777" max="11777" width="42.5703125" style="41" customWidth="1"/>
    <col min="11778" max="11779" width="12.28515625" style="41" customWidth="1"/>
    <col min="11780" max="11780" width="11" style="41" customWidth="1"/>
    <col min="11781" max="11781" width="9.85546875" style="41" customWidth="1"/>
    <col min="11782" max="11782" width="0.5703125" style="41" customWidth="1"/>
    <col min="11783" max="11783" width="11.5703125" style="41" customWidth="1"/>
    <col min="11784" max="11784" width="12.42578125" style="41" customWidth="1"/>
    <col min="11785" max="11785" width="10.7109375" style="41" customWidth="1"/>
    <col min="11786" max="11786" width="9.85546875" style="41" customWidth="1"/>
    <col min="11787" max="11787" width="0.7109375" style="41" customWidth="1"/>
    <col min="11788" max="11791" width="9.140625" style="41"/>
    <col min="11792" max="11792" width="12.42578125" style="41" bestFit="1" customWidth="1"/>
    <col min="11793" max="12032" width="9.140625" style="41"/>
    <col min="12033" max="12033" width="42.5703125" style="41" customWidth="1"/>
    <col min="12034" max="12035" width="12.28515625" style="41" customWidth="1"/>
    <col min="12036" max="12036" width="11" style="41" customWidth="1"/>
    <col min="12037" max="12037" width="9.85546875" style="41" customWidth="1"/>
    <col min="12038" max="12038" width="0.5703125" style="41" customWidth="1"/>
    <col min="12039" max="12039" width="11.5703125" style="41" customWidth="1"/>
    <col min="12040" max="12040" width="12.42578125" style="41" customWidth="1"/>
    <col min="12041" max="12041" width="10.7109375" style="41" customWidth="1"/>
    <col min="12042" max="12042" width="9.85546875" style="41" customWidth="1"/>
    <col min="12043" max="12043" width="0.7109375" style="41" customWidth="1"/>
    <col min="12044" max="12047" width="9.140625" style="41"/>
    <col min="12048" max="12048" width="12.42578125" style="41" bestFit="1" customWidth="1"/>
    <col min="12049" max="12288" width="9.140625" style="41"/>
    <col min="12289" max="12289" width="42.5703125" style="41" customWidth="1"/>
    <col min="12290" max="12291" width="12.28515625" style="41" customWidth="1"/>
    <col min="12292" max="12292" width="11" style="41" customWidth="1"/>
    <col min="12293" max="12293" width="9.85546875" style="41" customWidth="1"/>
    <col min="12294" max="12294" width="0.5703125" style="41" customWidth="1"/>
    <col min="12295" max="12295" width="11.5703125" style="41" customWidth="1"/>
    <col min="12296" max="12296" width="12.42578125" style="41" customWidth="1"/>
    <col min="12297" max="12297" width="10.7109375" style="41" customWidth="1"/>
    <col min="12298" max="12298" width="9.85546875" style="41" customWidth="1"/>
    <col min="12299" max="12299" width="0.7109375" style="41" customWidth="1"/>
    <col min="12300" max="12303" width="9.140625" style="41"/>
    <col min="12304" max="12304" width="12.42578125" style="41" bestFit="1" customWidth="1"/>
    <col min="12305" max="12544" width="9.140625" style="41"/>
    <col min="12545" max="12545" width="42.5703125" style="41" customWidth="1"/>
    <col min="12546" max="12547" width="12.28515625" style="41" customWidth="1"/>
    <col min="12548" max="12548" width="11" style="41" customWidth="1"/>
    <col min="12549" max="12549" width="9.85546875" style="41" customWidth="1"/>
    <col min="12550" max="12550" width="0.5703125" style="41" customWidth="1"/>
    <col min="12551" max="12551" width="11.5703125" style="41" customWidth="1"/>
    <col min="12552" max="12552" width="12.42578125" style="41" customWidth="1"/>
    <col min="12553" max="12553" width="10.7109375" style="41" customWidth="1"/>
    <col min="12554" max="12554" width="9.85546875" style="41" customWidth="1"/>
    <col min="12555" max="12555" width="0.7109375" style="41" customWidth="1"/>
    <col min="12556" max="12559" width="9.140625" style="41"/>
    <col min="12560" max="12560" width="12.42578125" style="41" bestFit="1" customWidth="1"/>
    <col min="12561" max="12800" width="9.140625" style="41"/>
    <col min="12801" max="12801" width="42.5703125" style="41" customWidth="1"/>
    <col min="12802" max="12803" width="12.28515625" style="41" customWidth="1"/>
    <col min="12804" max="12804" width="11" style="41" customWidth="1"/>
    <col min="12805" max="12805" width="9.85546875" style="41" customWidth="1"/>
    <col min="12806" max="12806" width="0.5703125" style="41" customWidth="1"/>
    <col min="12807" max="12807" width="11.5703125" style="41" customWidth="1"/>
    <col min="12808" max="12808" width="12.42578125" style="41" customWidth="1"/>
    <col min="12809" max="12809" width="10.7109375" style="41" customWidth="1"/>
    <col min="12810" max="12810" width="9.85546875" style="41" customWidth="1"/>
    <col min="12811" max="12811" width="0.7109375" style="41" customWidth="1"/>
    <col min="12812" max="12815" width="9.140625" style="41"/>
    <col min="12816" max="12816" width="12.42578125" style="41" bestFit="1" customWidth="1"/>
    <col min="12817" max="13056" width="9.140625" style="41"/>
    <col min="13057" max="13057" width="42.5703125" style="41" customWidth="1"/>
    <col min="13058" max="13059" width="12.28515625" style="41" customWidth="1"/>
    <col min="13060" max="13060" width="11" style="41" customWidth="1"/>
    <col min="13061" max="13061" width="9.85546875" style="41" customWidth="1"/>
    <col min="13062" max="13062" width="0.5703125" style="41" customWidth="1"/>
    <col min="13063" max="13063" width="11.5703125" style="41" customWidth="1"/>
    <col min="13064" max="13064" width="12.42578125" style="41" customWidth="1"/>
    <col min="13065" max="13065" width="10.7109375" style="41" customWidth="1"/>
    <col min="13066" max="13066" width="9.85546875" style="41" customWidth="1"/>
    <col min="13067" max="13067" width="0.7109375" style="41" customWidth="1"/>
    <col min="13068" max="13071" width="9.140625" style="41"/>
    <col min="13072" max="13072" width="12.42578125" style="41" bestFit="1" customWidth="1"/>
    <col min="13073" max="13312" width="9.140625" style="41"/>
    <col min="13313" max="13313" width="42.5703125" style="41" customWidth="1"/>
    <col min="13314" max="13315" width="12.28515625" style="41" customWidth="1"/>
    <col min="13316" max="13316" width="11" style="41" customWidth="1"/>
    <col min="13317" max="13317" width="9.85546875" style="41" customWidth="1"/>
    <col min="13318" max="13318" width="0.5703125" style="41" customWidth="1"/>
    <col min="13319" max="13319" width="11.5703125" style="41" customWidth="1"/>
    <col min="13320" max="13320" width="12.42578125" style="41" customWidth="1"/>
    <col min="13321" max="13321" width="10.7109375" style="41" customWidth="1"/>
    <col min="13322" max="13322" width="9.85546875" style="41" customWidth="1"/>
    <col min="13323" max="13323" width="0.7109375" style="41" customWidth="1"/>
    <col min="13324" max="13327" width="9.140625" style="41"/>
    <col min="13328" max="13328" width="12.42578125" style="41" bestFit="1" customWidth="1"/>
    <col min="13329" max="13568" width="9.140625" style="41"/>
    <col min="13569" max="13569" width="42.5703125" style="41" customWidth="1"/>
    <col min="13570" max="13571" width="12.28515625" style="41" customWidth="1"/>
    <col min="13572" max="13572" width="11" style="41" customWidth="1"/>
    <col min="13573" max="13573" width="9.85546875" style="41" customWidth="1"/>
    <col min="13574" max="13574" width="0.5703125" style="41" customWidth="1"/>
    <col min="13575" max="13575" width="11.5703125" style="41" customWidth="1"/>
    <col min="13576" max="13576" width="12.42578125" style="41" customWidth="1"/>
    <col min="13577" max="13577" width="10.7109375" style="41" customWidth="1"/>
    <col min="13578" max="13578" width="9.85546875" style="41" customWidth="1"/>
    <col min="13579" max="13579" width="0.7109375" style="41" customWidth="1"/>
    <col min="13580" max="13583" width="9.140625" style="41"/>
    <col min="13584" max="13584" width="12.42578125" style="41" bestFit="1" customWidth="1"/>
    <col min="13585" max="13824" width="9.140625" style="41"/>
    <col min="13825" max="13825" width="42.5703125" style="41" customWidth="1"/>
    <col min="13826" max="13827" width="12.28515625" style="41" customWidth="1"/>
    <col min="13828" max="13828" width="11" style="41" customWidth="1"/>
    <col min="13829" max="13829" width="9.85546875" style="41" customWidth="1"/>
    <col min="13830" max="13830" width="0.5703125" style="41" customWidth="1"/>
    <col min="13831" max="13831" width="11.5703125" style="41" customWidth="1"/>
    <col min="13832" max="13832" width="12.42578125" style="41" customWidth="1"/>
    <col min="13833" max="13833" width="10.7109375" style="41" customWidth="1"/>
    <col min="13834" max="13834" width="9.85546875" style="41" customWidth="1"/>
    <col min="13835" max="13835" width="0.7109375" style="41" customWidth="1"/>
    <col min="13836" max="13839" width="9.140625" style="41"/>
    <col min="13840" max="13840" width="12.42578125" style="41" bestFit="1" customWidth="1"/>
    <col min="13841" max="14080" width="9.140625" style="41"/>
    <col min="14081" max="14081" width="42.5703125" style="41" customWidth="1"/>
    <col min="14082" max="14083" width="12.28515625" style="41" customWidth="1"/>
    <col min="14084" max="14084" width="11" style="41" customWidth="1"/>
    <col min="14085" max="14085" width="9.85546875" style="41" customWidth="1"/>
    <col min="14086" max="14086" width="0.5703125" style="41" customWidth="1"/>
    <col min="14087" max="14087" width="11.5703125" style="41" customWidth="1"/>
    <col min="14088" max="14088" width="12.42578125" style="41" customWidth="1"/>
    <col min="14089" max="14089" width="10.7109375" style="41" customWidth="1"/>
    <col min="14090" max="14090" width="9.85546875" style="41" customWidth="1"/>
    <col min="14091" max="14091" width="0.7109375" style="41" customWidth="1"/>
    <col min="14092" max="14095" width="9.140625" style="41"/>
    <col min="14096" max="14096" width="12.42578125" style="41" bestFit="1" customWidth="1"/>
    <col min="14097" max="14336" width="9.140625" style="41"/>
    <col min="14337" max="14337" width="42.5703125" style="41" customWidth="1"/>
    <col min="14338" max="14339" width="12.28515625" style="41" customWidth="1"/>
    <col min="14340" max="14340" width="11" style="41" customWidth="1"/>
    <col min="14341" max="14341" width="9.85546875" style="41" customWidth="1"/>
    <col min="14342" max="14342" width="0.5703125" style="41" customWidth="1"/>
    <col min="14343" max="14343" width="11.5703125" style="41" customWidth="1"/>
    <col min="14344" max="14344" width="12.42578125" style="41" customWidth="1"/>
    <col min="14345" max="14345" width="10.7109375" style="41" customWidth="1"/>
    <col min="14346" max="14346" width="9.85546875" style="41" customWidth="1"/>
    <col min="14347" max="14347" width="0.7109375" style="41" customWidth="1"/>
    <col min="14348" max="14351" width="9.140625" style="41"/>
    <col min="14352" max="14352" width="12.42578125" style="41" bestFit="1" customWidth="1"/>
    <col min="14353" max="14592" width="9.140625" style="41"/>
    <col min="14593" max="14593" width="42.5703125" style="41" customWidth="1"/>
    <col min="14594" max="14595" width="12.28515625" style="41" customWidth="1"/>
    <col min="14596" max="14596" width="11" style="41" customWidth="1"/>
    <col min="14597" max="14597" width="9.85546875" style="41" customWidth="1"/>
    <col min="14598" max="14598" width="0.5703125" style="41" customWidth="1"/>
    <col min="14599" max="14599" width="11.5703125" style="41" customWidth="1"/>
    <col min="14600" max="14600" width="12.42578125" style="41" customWidth="1"/>
    <col min="14601" max="14601" width="10.7109375" style="41" customWidth="1"/>
    <col min="14602" max="14602" width="9.85546875" style="41" customWidth="1"/>
    <col min="14603" max="14603" width="0.7109375" style="41" customWidth="1"/>
    <col min="14604" max="14607" width="9.140625" style="41"/>
    <col min="14608" max="14608" width="12.42578125" style="41" bestFit="1" customWidth="1"/>
    <col min="14609" max="14848" width="9.140625" style="41"/>
    <col min="14849" max="14849" width="42.5703125" style="41" customWidth="1"/>
    <col min="14850" max="14851" width="12.28515625" style="41" customWidth="1"/>
    <col min="14852" max="14852" width="11" style="41" customWidth="1"/>
    <col min="14853" max="14853" width="9.85546875" style="41" customWidth="1"/>
    <col min="14854" max="14854" width="0.5703125" style="41" customWidth="1"/>
    <col min="14855" max="14855" width="11.5703125" style="41" customWidth="1"/>
    <col min="14856" max="14856" width="12.42578125" style="41" customWidth="1"/>
    <col min="14857" max="14857" width="10.7109375" style="41" customWidth="1"/>
    <col min="14858" max="14858" width="9.85546875" style="41" customWidth="1"/>
    <col min="14859" max="14859" width="0.7109375" style="41" customWidth="1"/>
    <col min="14860" max="14863" width="9.140625" style="41"/>
    <col min="14864" max="14864" width="12.42578125" style="41" bestFit="1" customWidth="1"/>
    <col min="14865" max="15104" width="9.140625" style="41"/>
    <col min="15105" max="15105" width="42.5703125" style="41" customWidth="1"/>
    <col min="15106" max="15107" width="12.28515625" style="41" customWidth="1"/>
    <col min="15108" max="15108" width="11" style="41" customWidth="1"/>
    <col min="15109" max="15109" width="9.85546875" style="41" customWidth="1"/>
    <col min="15110" max="15110" width="0.5703125" style="41" customWidth="1"/>
    <col min="15111" max="15111" width="11.5703125" style="41" customWidth="1"/>
    <col min="15112" max="15112" width="12.42578125" style="41" customWidth="1"/>
    <col min="15113" max="15113" width="10.7109375" style="41" customWidth="1"/>
    <col min="15114" max="15114" width="9.85546875" style="41" customWidth="1"/>
    <col min="15115" max="15115" width="0.7109375" style="41" customWidth="1"/>
    <col min="15116" max="15119" width="9.140625" style="41"/>
    <col min="15120" max="15120" width="12.42578125" style="41" bestFit="1" customWidth="1"/>
    <col min="15121" max="15360" width="9.140625" style="41"/>
    <col min="15361" max="15361" width="42.5703125" style="41" customWidth="1"/>
    <col min="15362" max="15363" width="12.28515625" style="41" customWidth="1"/>
    <col min="15364" max="15364" width="11" style="41" customWidth="1"/>
    <col min="15365" max="15365" width="9.85546875" style="41" customWidth="1"/>
    <col min="15366" max="15366" width="0.5703125" style="41" customWidth="1"/>
    <col min="15367" max="15367" width="11.5703125" style="41" customWidth="1"/>
    <col min="15368" max="15368" width="12.42578125" style="41" customWidth="1"/>
    <col min="15369" max="15369" width="10.7109375" style="41" customWidth="1"/>
    <col min="15370" max="15370" width="9.85546875" style="41" customWidth="1"/>
    <col min="15371" max="15371" width="0.7109375" style="41" customWidth="1"/>
    <col min="15372" max="15375" width="9.140625" style="41"/>
    <col min="15376" max="15376" width="12.42578125" style="41" bestFit="1" customWidth="1"/>
    <col min="15377" max="15616" width="9.140625" style="41"/>
    <col min="15617" max="15617" width="42.5703125" style="41" customWidth="1"/>
    <col min="15618" max="15619" width="12.28515625" style="41" customWidth="1"/>
    <col min="15620" max="15620" width="11" style="41" customWidth="1"/>
    <col min="15621" max="15621" width="9.85546875" style="41" customWidth="1"/>
    <col min="15622" max="15622" width="0.5703125" style="41" customWidth="1"/>
    <col min="15623" max="15623" width="11.5703125" style="41" customWidth="1"/>
    <col min="15624" max="15624" width="12.42578125" style="41" customWidth="1"/>
    <col min="15625" max="15625" width="10.7109375" style="41" customWidth="1"/>
    <col min="15626" max="15626" width="9.85546875" style="41" customWidth="1"/>
    <col min="15627" max="15627" width="0.7109375" style="41" customWidth="1"/>
    <col min="15628" max="15631" width="9.140625" style="41"/>
    <col min="15632" max="15632" width="12.42578125" style="41" bestFit="1" customWidth="1"/>
    <col min="15633" max="15872" width="9.140625" style="41"/>
    <col min="15873" max="15873" width="42.5703125" style="41" customWidth="1"/>
    <col min="15874" max="15875" width="12.28515625" style="41" customWidth="1"/>
    <col min="15876" max="15876" width="11" style="41" customWidth="1"/>
    <col min="15877" max="15877" width="9.85546875" style="41" customWidth="1"/>
    <col min="15878" max="15878" width="0.5703125" style="41" customWidth="1"/>
    <col min="15879" max="15879" width="11.5703125" style="41" customWidth="1"/>
    <col min="15880" max="15880" width="12.42578125" style="41" customWidth="1"/>
    <col min="15881" max="15881" width="10.7109375" style="41" customWidth="1"/>
    <col min="15882" max="15882" width="9.85546875" style="41" customWidth="1"/>
    <col min="15883" max="15883" width="0.7109375" style="41" customWidth="1"/>
    <col min="15884" max="15887" width="9.140625" style="41"/>
    <col min="15888" max="15888" width="12.42578125" style="41" bestFit="1" customWidth="1"/>
    <col min="15889" max="16128" width="9.140625" style="41"/>
    <col min="16129" max="16129" width="42.5703125" style="41" customWidth="1"/>
    <col min="16130" max="16131" width="12.28515625" style="41" customWidth="1"/>
    <col min="16132" max="16132" width="11" style="41" customWidth="1"/>
    <col min="16133" max="16133" width="9.85546875" style="41" customWidth="1"/>
    <col min="16134" max="16134" width="0.5703125" style="41" customWidth="1"/>
    <col min="16135" max="16135" width="11.5703125" style="41" customWidth="1"/>
    <col min="16136" max="16136" width="12.42578125" style="41" customWidth="1"/>
    <col min="16137" max="16137" width="10.7109375" style="41" customWidth="1"/>
    <col min="16138" max="16138" width="9.85546875" style="41" customWidth="1"/>
    <col min="16139" max="16139" width="0.7109375" style="41" customWidth="1"/>
    <col min="16140" max="16143" width="9.140625" style="41"/>
    <col min="16144" max="16144" width="12.42578125" style="41" bestFit="1" customWidth="1"/>
    <col min="16145" max="16384" width="9.140625" style="41"/>
  </cols>
  <sheetData>
    <row r="1" spans="1:12" x14ac:dyDescent="0.2">
      <c r="A1" s="312" t="s">
        <v>524</v>
      </c>
      <c r="B1" s="313"/>
      <c r="C1" s="313"/>
      <c r="D1" s="313"/>
    </row>
    <row r="2" spans="1:12" x14ac:dyDescent="0.2">
      <c r="A2" s="42"/>
    </row>
    <row r="3" spans="1:12" x14ac:dyDescent="0.2">
      <c r="A3" s="43" t="s">
        <v>493</v>
      </c>
      <c r="B3" s="314" t="str">
        <f>'Uitk 2021 tm 2024'!D7</f>
        <v>Nederland</v>
      </c>
      <c r="C3" s="315"/>
      <c r="L3" s="40"/>
    </row>
    <row r="4" spans="1:12" x14ac:dyDescent="0.2">
      <c r="A4" s="43" t="s">
        <v>525</v>
      </c>
      <c r="B4" s="316" t="s">
        <v>526</v>
      </c>
      <c r="C4" s="317"/>
      <c r="D4" s="36"/>
      <c r="L4" s="40"/>
    </row>
    <row r="5" spans="1:12" ht="3" customHeight="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s="49" customFormat="1" ht="12.75" customHeight="1" x14ac:dyDescent="0.2">
      <c r="A6" s="46" t="s">
        <v>527</v>
      </c>
      <c r="B6" s="318" t="s">
        <v>528</v>
      </c>
      <c r="C6" s="318"/>
      <c r="D6" s="318"/>
      <c r="E6" s="47"/>
      <c r="F6" s="48"/>
      <c r="G6" s="318" t="s">
        <v>529</v>
      </c>
      <c r="H6" s="318"/>
      <c r="I6" s="318"/>
      <c r="J6" s="47"/>
      <c r="K6" s="48"/>
      <c r="L6" s="310" t="s">
        <v>520</v>
      </c>
    </row>
    <row r="7" spans="1:12" s="51" customFormat="1" ht="34.5" customHeight="1" x14ac:dyDescent="0.2">
      <c r="A7" s="46"/>
      <c r="B7" s="47" t="s">
        <v>530</v>
      </c>
      <c r="C7" s="47" t="s">
        <v>570</v>
      </c>
      <c r="D7" s="47" t="s">
        <v>531</v>
      </c>
      <c r="E7" s="47" t="s">
        <v>532</v>
      </c>
      <c r="F7" s="50"/>
      <c r="G7" s="47" t="s">
        <v>530</v>
      </c>
      <c r="H7" s="47" t="s">
        <v>570</v>
      </c>
      <c r="I7" s="47" t="s">
        <v>531</v>
      </c>
      <c r="J7" s="47" t="s">
        <v>532</v>
      </c>
      <c r="K7" s="50"/>
      <c r="L7" s="310"/>
    </row>
    <row r="8" spans="1:12" ht="3.75" customHeight="1" x14ac:dyDescent="0.2">
      <c r="A8" s="52"/>
      <c r="B8" s="311"/>
      <c r="C8" s="311"/>
      <c r="D8" s="311"/>
      <c r="E8" s="311"/>
      <c r="F8" s="311"/>
      <c r="G8" s="311"/>
      <c r="H8" s="311"/>
      <c r="I8" s="311"/>
      <c r="J8" s="311"/>
      <c r="K8" s="50"/>
      <c r="L8" s="60"/>
    </row>
    <row r="9" spans="1:12" x14ac:dyDescent="0.2">
      <c r="A9" s="53" t="s">
        <v>533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x14ac:dyDescent="0.2">
      <c r="A10" s="39" t="s">
        <v>534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x14ac:dyDescent="0.2">
      <c r="A11" s="43" t="s">
        <v>535</v>
      </c>
      <c r="B11" s="36">
        <v>0</v>
      </c>
      <c r="C11" s="36">
        <v>0</v>
      </c>
      <c r="D11" s="36">
        <v>0</v>
      </c>
      <c r="E11" s="36">
        <v>0</v>
      </c>
      <c r="F11" s="37"/>
      <c r="G11" s="36">
        <v>0</v>
      </c>
      <c r="H11" s="36">
        <v>0</v>
      </c>
      <c r="I11" s="36">
        <v>0</v>
      </c>
      <c r="J11" s="36">
        <v>0</v>
      </c>
      <c r="K11" s="37"/>
      <c r="L11" s="54">
        <f t="shared" ref="L11:L22" si="0">SUM(B11:K11)</f>
        <v>0</v>
      </c>
    </row>
    <row r="12" spans="1:12" x14ac:dyDescent="0.2">
      <c r="A12" s="43" t="s">
        <v>536</v>
      </c>
      <c r="B12" s="36">
        <v>0</v>
      </c>
      <c r="C12" s="36">
        <v>0</v>
      </c>
      <c r="D12" s="36">
        <v>0</v>
      </c>
      <c r="E12" s="36">
        <v>0</v>
      </c>
      <c r="F12" s="37"/>
      <c r="G12" s="36">
        <v>0</v>
      </c>
      <c r="H12" s="36">
        <v>0</v>
      </c>
      <c r="I12" s="36">
        <v>0</v>
      </c>
      <c r="J12" s="36">
        <v>0</v>
      </c>
      <c r="K12" s="37"/>
      <c r="L12" s="54">
        <f t="shared" si="0"/>
        <v>0</v>
      </c>
    </row>
    <row r="13" spans="1:12" x14ac:dyDescent="0.2">
      <c r="A13" s="39" t="s">
        <v>537</v>
      </c>
      <c r="B13" s="36">
        <v>0</v>
      </c>
      <c r="C13" s="36">
        <v>0</v>
      </c>
      <c r="D13" s="36">
        <v>0</v>
      </c>
      <c r="E13" s="36">
        <v>0</v>
      </c>
      <c r="F13" s="37"/>
      <c r="G13" s="36">
        <v>0</v>
      </c>
      <c r="H13" s="36">
        <v>0</v>
      </c>
      <c r="I13" s="36">
        <v>0</v>
      </c>
      <c r="J13" s="36">
        <v>0</v>
      </c>
      <c r="K13" s="37"/>
      <c r="L13" s="54">
        <f>SUM(B13:K13)</f>
        <v>0</v>
      </c>
    </row>
    <row r="14" spans="1:12" x14ac:dyDescent="0.2">
      <c r="A14" s="39" t="s">
        <v>538</v>
      </c>
      <c r="B14" s="36">
        <v>0</v>
      </c>
      <c r="C14" s="36">
        <v>0</v>
      </c>
      <c r="D14" s="36">
        <v>0</v>
      </c>
      <c r="E14" s="36">
        <v>0</v>
      </c>
      <c r="F14" s="37"/>
      <c r="G14" s="36">
        <v>0</v>
      </c>
      <c r="H14" s="36">
        <v>0</v>
      </c>
      <c r="I14" s="36">
        <v>0</v>
      </c>
      <c r="J14" s="36">
        <v>0</v>
      </c>
      <c r="K14" s="37"/>
      <c r="L14" s="54">
        <f t="shared" si="0"/>
        <v>0</v>
      </c>
    </row>
    <row r="15" spans="1:12" x14ac:dyDescent="0.2">
      <c r="A15" s="39" t="s">
        <v>539</v>
      </c>
      <c r="B15" s="36">
        <v>0</v>
      </c>
      <c r="C15" s="36">
        <v>0</v>
      </c>
      <c r="D15" s="36">
        <v>0</v>
      </c>
      <c r="E15" s="36">
        <v>0</v>
      </c>
      <c r="F15" s="37"/>
      <c r="G15" s="36">
        <v>0</v>
      </c>
      <c r="H15" s="36">
        <v>0</v>
      </c>
      <c r="I15" s="36">
        <v>0</v>
      </c>
      <c r="J15" s="36">
        <v>0</v>
      </c>
      <c r="K15" s="37"/>
      <c r="L15" s="54">
        <f>SUM(B15:K15)</f>
        <v>0</v>
      </c>
    </row>
    <row r="16" spans="1:12" x14ac:dyDescent="0.2">
      <c r="A16" s="39" t="s">
        <v>540</v>
      </c>
      <c r="B16" s="36">
        <v>0</v>
      </c>
      <c r="C16" s="36">
        <v>0</v>
      </c>
      <c r="D16" s="36">
        <v>0</v>
      </c>
      <c r="E16" s="36">
        <v>0</v>
      </c>
      <c r="F16" s="37"/>
      <c r="G16" s="36">
        <v>0</v>
      </c>
      <c r="H16" s="36">
        <v>0</v>
      </c>
      <c r="I16" s="36">
        <v>0</v>
      </c>
      <c r="J16" s="36">
        <v>0</v>
      </c>
      <c r="K16" s="37"/>
      <c r="L16" s="54">
        <f t="shared" si="0"/>
        <v>0</v>
      </c>
    </row>
    <row r="17" spans="1:15" x14ac:dyDescent="0.2">
      <c r="A17" s="39" t="s">
        <v>541</v>
      </c>
      <c r="B17" s="36">
        <v>0</v>
      </c>
      <c r="C17" s="36">
        <v>0</v>
      </c>
      <c r="D17" s="36">
        <v>0</v>
      </c>
      <c r="E17" s="36">
        <v>0</v>
      </c>
      <c r="F17" s="37"/>
      <c r="G17" s="36">
        <v>0</v>
      </c>
      <c r="H17" s="36">
        <v>0</v>
      </c>
      <c r="I17" s="36">
        <v>0</v>
      </c>
      <c r="J17" s="36">
        <v>0</v>
      </c>
      <c r="K17" s="37"/>
      <c r="L17" s="54">
        <f t="shared" si="0"/>
        <v>0</v>
      </c>
    </row>
    <row r="18" spans="1:15" x14ac:dyDescent="0.2">
      <c r="A18" s="39" t="s">
        <v>542</v>
      </c>
      <c r="B18" s="36">
        <v>0</v>
      </c>
      <c r="C18" s="36">
        <v>0</v>
      </c>
      <c r="D18" s="36">
        <v>0</v>
      </c>
      <c r="E18" s="36">
        <v>0</v>
      </c>
      <c r="F18" s="37"/>
      <c r="G18" s="36">
        <v>0</v>
      </c>
      <c r="H18" s="36">
        <v>0</v>
      </c>
      <c r="I18" s="36">
        <v>0</v>
      </c>
      <c r="J18" s="36">
        <v>0</v>
      </c>
      <c r="K18" s="37"/>
      <c r="L18" s="54">
        <f t="shared" si="0"/>
        <v>0</v>
      </c>
    </row>
    <row r="19" spans="1:15" x14ac:dyDescent="0.2">
      <c r="A19" s="39" t="s">
        <v>543</v>
      </c>
      <c r="B19" s="36">
        <v>0</v>
      </c>
      <c r="C19" s="36">
        <v>0</v>
      </c>
      <c r="D19" s="36">
        <v>0</v>
      </c>
      <c r="E19" s="36">
        <v>0</v>
      </c>
      <c r="F19" s="37"/>
      <c r="G19" s="36">
        <v>0</v>
      </c>
      <c r="H19" s="36">
        <v>0</v>
      </c>
      <c r="I19" s="36">
        <v>0</v>
      </c>
      <c r="J19" s="36">
        <v>0</v>
      </c>
      <c r="K19" s="37"/>
      <c r="L19" s="54">
        <f>SUM(B19:K19)</f>
        <v>0</v>
      </c>
    </row>
    <row r="20" spans="1:15" x14ac:dyDescent="0.2">
      <c r="A20" s="39" t="s">
        <v>544</v>
      </c>
      <c r="B20" s="36">
        <v>0</v>
      </c>
      <c r="C20" s="36">
        <v>0</v>
      </c>
      <c r="D20" s="36">
        <v>0</v>
      </c>
      <c r="E20" s="36">
        <v>0</v>
      </c>
      <c r="F20" s="37"/>
      <c r="G20" s="36">
        <v>0</v>
      </c>
      <c r="H20" s="36">
        <v>0</v>
      </c>
      <c r="I20" s="36">
        <v>0</v>
      </c>
      <c r="J20" s="36">
        <v>0</v>
      </c>
      <c r="K20" s="37"/>
      <c r="L20" s="54">
        <f>SUM(B20:K20)</f>
        <v>0</v>
      </c>
    </row>
    <row r="21" spans="1:15" ht="13.5" thickBot="1" x14ac:dyDescent="0.25">
      <c r="A21" s="39" t="s">
        <v>545</v>
      </c>
      <c r="B21" s="38">
        <v>0</v>
      </c>
      <c r="C21" s="38">
        <v>0</v>
      </c>
      <c r="D21" s="38">
        <v>0</v>
      </c>
      <c r="E21" s="38">
        <v>0</v>
      </c>
      <c r="F21" s="37"/>
      <c r="G21" s="38">
        <v>0</v>
      </c>
      <c r="H21" s="38">
        <v>0</v>
      </c>
      <c r="I21" s="38">
        <v>0</v>
      </c>
      <c r="J21" s="38">
        <v>0</v>
      </c>
      <c r="K21" s="37"/>
      <c r="L21" s="55">
        <f t="shared" si="0"/>
        <v>0</v>
      </c>
    </row>
    <row r="22" spans="1:15" s="59" customFormat="1" x14ac:dyDescent="0.2">
      <c r="A22" s="56" t="s">
        <v>546</v>
      </c>
      <c r="B22" s="57">
        <f>SUM(B9:B21)</f>
        <v>0</v>
      </c>
      <c r="C22" s="57">
        <f>SUM(C9:C21)</f>
        <v>0</v>
      </c>
      <c r="D22" s="57">
        <f>SUM(D9:D21)</f>
        <v>0</v>
      </c>
      <c r="E22" s="57">
        <f>SUM(E9:E21)</f>
        <v>0</v>
      </c>
      <c r="F22" s="58"/>
      <c r="G22" s="57">
        <f>SUM(G9:G21)</f>
        <v>0</v>
      </c>
      <c r="H22" s="57">
        <f>SUM(H9:H21)</f>
        <v>0</v>
      </c>
      <c r="I22" s="57">
        <f>SUM(I9:I21)</f>
        <v>0</v>
      </c>
      <c r="J22" s="57">
        <f>SUM(J9:J21)</f>
        <v>0</v>
      </c>
      <c r="K22" s="58"/>
      <c r="L22" s="54">
        <f t="shared" si="0"/>
        <v>0</v>
      </c>
    </row>
    <row r="23" spans="1:15" ht="3" customHeight="1" x14ac:dyDescent="0.2">
      <c r="A23" s="52"/>
      <c r="B23" s="311"/>
      <c r="C23" s="311"/>
      <c r="D23" s="311"/>
      <c r="E23" s="311"/>
      <c r="F23" s="311"/>
      <c r="G23" s="311"/>
      <c r="H23" s="311"/>
      <c r="I23" s="311"/>
      <c r="J23" s="311"/>
      <c r="K23" s="50"/>
      <c r="L23" s="60"/>
    </row>
    <row r="24" spans="1:15" x14ac:dyDescent="0.2">
      <c r="A24" s="53" t="s">
        <v>547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5" x14ac:dyDescent="0.2">
      <c r="A25" s="39" t="s">
        <v>534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5" x14ac:dyDescent="0.2">
      <c r="A26" s="43" t="s">
        <v>535</v>
      </c>
      <c r="B26" s="36">
        <v>0</v>
      </c>
      <c r="C26" s="36">
        <v>0</v>
      </c>
      <c r="D26" s="36">
        <v>0</v>
      </c>
      <c r="E26" s="36">
        <v>0</v>
      </c>
      <c r="F26" s="37"/>
      <c r="G26" s="36">
        <v>0</v>
      </c>
      <c r="H26" s="36">
        <v>0</v>
      </c>
      <c r="I26" s="36">
        <v>0</v>
      </c>
      <c r="J26" s="36">
        <v>0</v>
      </c>
      <c r="K26" s="37"/>
      <c r="L26" s="54">
        <f t="shared" ref="L26:L36" si="1">SUM(B26:K26)</f>
        <v>0</v>
      </c>
    </row>
    <row r="27" spans="1:15" x14ac:dyDescent="0.2">
      <c r="A27" s="43" t="s">
        <v>536</v>
      </c>
      <c r="B27" s="36">
        <v>0</v>
      </c>
      <c r="C27" s="36">
        <v>0</v>
      </c>
      <c r="D27" s="36">
        <v>0</v>
      </c>
      <c r="E27" s="36">
        <v>0</v>
      </c>
      <c r="F27" s="37"/>
      <c r="G27" s="36">
        <v>0</v>
      </c>
      <c r="H27" s="36">
        <v>0</v>
      </c>
      <c r="I27" s="36">
        <v>0</v>
      </c>
      <c r="J27" s="36">
        <v>0</v>
      </c>
      <c r="K27" s="37"/>
      <c r="L27" s="54">
        <f t="shared" si="1"/>
        <v>0</v>
      </c>
    </row>
    <row r="28" spans="1:15" x14ac:dyDescent="0.2">
      <c r="A28" s="39" t="s">
        <v>537</v>
      </c>
      <c r="B28" s="36">
        <v>0</v>
      </c>
      <c r="C28" s="36">
        <v>0</v>
      </c>
      <c r="D28" s="36">
        <v>0</v>
      </c>
      <c r="E28" s="36">
        <v>0</v>
      </c>
      <c r="F28" s="37"/>
      <c r="G28" s="36">
        <v>0</v>
      </c>
      <c r="H28" s="36">
        <v>0</v>
      </c>
      <c r="I28" s="36">
        <v>0</v>
      </c>
      <c r="J28" s="36">
        <v>0</v>
      </c>
      <c r="K28" s="37"/>
      <c r="L28" s="54">
        <f t="shared" si="1"/>
        <v>0</v>
      </c>
    </row>
    <row r="29" spans="1:15" x14ac:dyDescent="0.2">
      <c r="A29" s="39" t="s">
        <v>548</v>
      </c>
      <c r="B29" s="36">
        <v>0</v>
      </c>
      <c r="C29" s="36">
        <v>0</v>
      </c>
      <c r="D29" s="36">
        <v>0</v>
      </c>
      <c r="E29" s="36">
        <v>0</v>
      </c>
      <c r="F29" s="37"/>
      <c r="G29" s="36">
        <v>0</v>
      </c>
      <c r="H29" s="36">
        <v>0</v>
      </c>
      <c r="I29" s="36">
        <v>0</v>
      </c>
      <c r="J29" s="36">
        <v>0</v>
      </c>
      <c r="K29" s="37"/>
      <c r="L29" s="54">
        <f t="shared" si="1"/>
        <v>0</v>
      </c>
      <c r="O29" s="61"/>
    </row>
    <row r="30" spans="1:15" x14ac:dyDescent="0.2">
      <c r="A30" s="39" t="s">
        <v>539</v>
      </c>
      <c r="B30" s="36">
        <v>0</v>
      </c>
      <c r="C30" s="36">
        <v>0</v>
      </c>
      <c r="D30" s="36">
        <v>0</v>
      </c>
      <c r="E30" s="36">
        <v>0</v>
      </c>
      <c r="F30" s="37"/>
      <c r="G30" s="36">
        <v>0</v>
      </c>
      <c r="H30" s="36">
        <v>0</v>
      </c>
      <c r="I30" s="36">
        <v>0</v>
      </c>
      <c r="J30" s="36">
        <v>0</v>
      </c>
      <c r="K30" s="37"/>
      <c r="L30" s="54">
        <f>SUM(B30:K30)</f>
        <v>0</v>
      </c>
    </row>
    <row r="31" spans="1:15" x14ac:dyDescent="0.2">
      <c r="A31" s="39" t="s">
        <v>540</v>
      </c>
      <c r="B31" s="36">
        <v>0</v>
      </c>
      <c r="C31" s="36">
        <v>0</v>
      </c>
      <c r="D31" s="36">
        <v>0</v>
      </c>
      <c r="E31" s="36">
        <v>0</v>
      </c>
      <c r="F31" s="37"/>
      <c r="G31" s="36">
        <v>0</v>
      </c>
      <c r="H31" s="36">
        <v>0</v>
      </c>
      <c r="I31" s="36">
        <v>0</v>
      </c>
      <c r="J31" s="36">
        <v>0</v>
      </c>
      <c r="K31" s="37"/>
      <c r="L31" s="54">
        <f t="shared" si="1"/>
        <v>0</v>
      </c>
    </row>
    <row r="32" spans="1:15" x14ac:dyDescent="0.2">
      <c r="A32" s="39" t="s">
        <v>541</v>
      </c>
      <c r="B32" s="36">
        <v>0</v>
      </c>
      <c r="C32" s="36">
        <v>0</v>
      </c>
      <c r="D32" s="36">
        <v>0</v>
      </c>
      <c r="E32" s="36">
        <v>0</v>
      </c>
      <c r="F32" s="37"/>
      <c r="G32" s="36">
        <v>0</v>
      </c>
      <c r="H32" s="36">
        <v>0</v>
      </c>
      <c r="I32" s="36">
        <v>0</v>
      </c>
      <c r="J32" s="36">
        <v>0</v>
      </c>
      <c r="K32" s="37"/>
      <c r="L32" s="54">
        <f t="shared" si="1"/>
        <v>0</v>
      </c>
    </row>
    <row r="33" spans="1:16" x14ac:dyDescent="0.2">
      <c r="A33" s="39" t="s">
        <v>542</v>
      </c>
      <c r="B33" s="36">
        <v>0</v>
      </c>
      <c r="C33" s="36">
        <v>0</v>
      </c>
      <c r="D33" s="36">
        <v>0</v>
      </c>
      <c r="E33" s="36">
        <v>0</v>
      </c>
      <c r="F33" s="37"/>
      <c r="G33" s="36">
        <v>0</v>
      </c>
      <c r="H33" s="36">
        <v>0</v>
      </c>
      <c r="I33" s="36">
        <v>0</v>
      </c>
      <c r="J33" s="36">
        <v>0</v>
      </c>
      <c r="K33" s="37"/>
      <c r="L33" s="54">
        <f t="shared" si="1"/>
        <v>0</v>
      </c>
    </row>
    <row r="34" spans="1:16" x14ac:dyDescent="0.2">
      <c r="A34" s="39" t="s">
        <v>549</v>
      </c>
      <c r="B34" s="36">
        <v>0</v>
      </c>
      <c r="C34" s="36">
        <v>0</v>
      </c>
      <c r="D34" s="36">
        <v>0</v>
      </c>
      <c r="E34" s="36">
        <v>0</v>
      </c>
      <c r="F34" s="37"/>
      <c r="G34" s="36">
        <v>0</v>
      </c>
      <c r="H34" s="36">
        <v>0</v>
      </c>
      <c r="I34" s="36">
        <v>0</v>
      </c>
      <c r="J34" s="36">
        <v>0</v>
      </c>
      <c r="K34" s="37"/>
      <c r="L34" s="54">
        <f>SUM(B34:K34)</f>
        <v>0</v>
      </c>
      <c r="P34" s="61"/>
    </row>
    <row r="35" spans="1:16" x14ac:dyDescent="0.2">
      <c r="A35" s="39" t="s">
        <v>550</v>
      </c>
      <c r="B35" s="62"/>
      <c r="C35" s="62"/>
      <c r="D35" s="62"/>
      <c r="E35" s="63">
        <v>0</v>
      </c>
      <c r="F35" s="45"/>
      <c r="G35" s="62"/>
      <c r="H35" s="62"/>
      <c r="I35" s="62"/>
      <c r="J35" s="36">
        <v>0</v>
      </c>
      <c r="K35" s="37"/>
      <c r="L35" s="54">
        <f>SUM(B35:K35)</f>
        <v>0</v>
      </c>
    </row>
    <row r="36" spans="1:16" ht="13.5" thickBot="1" x14ac:dyDescent="0.25">
      <c r="A36" s="39" t="s">
        <v>545</v>
      </c>
      <c r="B36" s="38">
        <v>0</v>
      </c>
      <c r="C36" s="38">
        <v>0</v>
      </c>
      <c r="D36" s="38">
        <f>D55</f>
        <v>0</v>
      </c>
      <c r="E36" s="38">
        <v>0</v>
      </c>
      <c r="F36" s="37"/>
      <c r="G36" s="38">
        <v>0</v>
      </c>
      <c r="H36" s="38">
        <f>H55</f>
        <v>0</v>
      </c>
      <c r="I36" s="38">
        <f>I55</f>
        <v>0</v>
      </c>
      <c r="J36" s="38">
        <v>0</v>
      </c>
      <c r="K36" s="37"/>
      <c r="L36" s="55">
        <f t="shared" si="1"/>
        <v>0</v>
      </c>
      <c r="O36" s="61"/>
    </row>
    <row r="37" spans="1:16" s="59" customFormat="1" x14ac:dyDescent="0.2">
      <c r="A37" s="56" t="s">
        <v>551</v>
      </c>
      <c r="B37" s="57">
        <f>SUM(B24:B36)</f>
        <v>0</v>
      </c>
      <c r="C37" s="57">
        <f>SUM(C24:C36)</f>
        <v>0</v>
      </c>
      <c r="D37" s="57">
        <f>SUM(D24:D36)</f>
        <v>0</v>
      </c>
      <c r="E37" s="57">
        <f>SUM(E24:E36)</f>
        <v>0</v>
      </c>
      <c r="F37" s="58"/>
      <c r="G37" s="57">
        <f>SUM(G24:G36)</f>
        <v>0</v>
      </c>
      <c r="H37" s="57">
        <f>SUM(H24:H36)</f>
        <v>0</v>
      </c>
      <c r="I37" s="57">
        <f>SUM(I24:I36)</f>
        <v>0</v>
      </c>
      <c r="J37" s="57">
        <f>SUM(J24:J36)</f>
        <v>0</v>
      </c>
      <c r="K37" s="58"/>
      <c r="L37" s="54">
        <f>SUM(B37:K37)</f>
        <v>0</v>
      </c>
    </row>
    <row r="38" spans="1:16" ht="3.75" customHeight="1" x14ac:dyDescent="0.2">
      <c r="A38" s="52"/>
      <c r="B38" s="64"/>
      <c r="C38" s="64"/>
      <c r="D38" s="64"/>
      <c r="E38" s="64"/>
      <c r="F38" s="64"/>
      <c r="G38" s="64"/>
      <c r="H38" s="64"/>
      <c r="I38" s="64"/>
      <c r="J38" s="64"/>
      <c r="K38" s="50"/>
      <c r="L38" s="60"/>
    </row>
    <row r="39" spans="1:16" s="49" customFormat="1" ht="23.25" customHeight="1" x14ac:dyDescent="0.2">
      <c r="A39" s="65" t="s">
        <v>552</v>
      </c>
      <c r="B39" s="36">
        <v>0</v>
      </c>
      <c r="C39" s="36">
        <v>0</v>
      </c>
      <c r="D39" s="36">
        <v>0</v>
      </c>
      <c r="E39" s="36">
        <v>0</v>
      </c>
      <c r="F39" s="37"/>
      <c r="G39" s="36">
        <v>0</v>
      </c>
      <c r="H39" s="36">
        <v>0</v>
      </c>
      <c r="I39" s="36">
        <v>0</v>
      </c>
      <c r="J39" s="36">
        <v>0</v>
      </c>
      <c r="K39" s="48"/>
      <c r="L39" s="66">
        <f>SUM(B39:K39)</f>
        <v>0</v>
      </c>
    </row>
    <row r="40" spans="1:16" ht="3" customHeight="1" x14ac:dyDescent="0.2">
      <c r="A40" s="44" t="s">
        <v>553</v>
      </c>
      <c r="B40" s="67"/>
      <c r="C40" s="67"/>
      <c r="D40" s="67"/>
      <c r="E40" s="67"/>
      <c r="F40" s="45"/>
      <c r="G40" s="67"/>
      <c r="H40" s="67"/>
      <c r="I40" s="67"/>
      <c r="J40" s="67"/>
      <c r="K40" s="45"/>
      <c r="L40" s="68"/>
    </row>
    <row r="41" spans="1:16" s="72" customFormat="1" x14ac:dyDescent="0.2">
      <c r="A41" s="69" t="s">
        <v>554</v>
      </c>
      <c r="B41" s="70">
        <f>B22+B37+B39</f>
        <v>0</v>
      </c>
      <c r="C41" s="70">
        <f>C22+C37+C39</f>
        <v>0</v>
      </c>
      <c r="D41" s="70">
        <f>D22+D37+D39</f>
        <v>0</v>
      </c>
      <c r="E41" s="70">
        <f>E22+E37+E39</f>
        <v>0</v>
      </c>
      <c r="F41" s="71"/>
      <c r="G41" s="70">
        <f>G22+G37+G39</f>
        <v>0</v>
      </c>
      <c r="H41" s="70">
        <f>H22+H37+H39</f>
        <v>0</v>
      </c>
      <c r="I41" s="70">
        <f>I22+I37+I39</f>
        <v>0</v>
      </c>
      <c r="J41" s="70">
        <f>J22+J37+J39</f>
        <v>0</v>
      </c>
      <c r="K41" s="71"/>
      <c r="L41" s="70">
        <f>L22+L37+L39</f>
        <v>0</v>
      </c>
    </row>
    <row r="42" spans="1:16" ht="2.25" customHeight="1" x14ac:dyDescent="0.2">
      <c r="A42" s="52"/>
      <c r="B42" s="64"/>
      <c r="C42" s="64"/>
      <c r="D42" s="64"/>
      <c r="E42" s="64"/>
      <c r="F42" s="64"/>
      <c r="G42" s="64"/>
      <c r="H42" s="64"/>
      <c r="I42" s="64"/>
      <c r="J42" s="64"/>
      <c r="K42" s="50"/>
      <c r="L42" s="60"/>
    </row>
    <row r="43" spans="1:16" x14ac:dyDescent="0.2">
      <c r="A43" s="53" t="s">
        <v>555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6" x14ac:dyDescent="0.2">
      <c r="A44" s="39" t="s">
        <v>556</v>
      </c>
      <c r="B44" s="36">
        <v>0</v>
      </c>
      <c r="C44" s="36">
        <v>0</v>
      </c>
      <c r="D44" s="36">
        <v>0</v>
      </c>
      <c r="E44" s="36">
        <v>0</v>
      </c>
      <c r="F44" s="37"/>
      <c r="G44" s="36">
        <v>0</v>
      </c>
      <c r="H44" s="36">
        <v>0</v>
      </c>
      <c r="I44" s="36">
        <v>0</v>
      </c>
      <c r="J44" s="36">
        <v>0</v>
      </c>
      <c r="K44" s="37"/>
      <c r="L44" s="54">
        <f>SUM(B44:K44)</f>
        <v>0</v>
      </c>
    </row>
    <row r="45" spans="1:16" x14ac:dyDescent="0.2">
      <c r="A45" s="39" t="s">
        <v>557</v>
      </c>
      <c r="B45" s="36">
        <v>0</v>
      </c>
      <c r="C45" s="36">
        <v>0</v>
      </c>
      <c r="D45" s="36">
        <v>0</v>
      </c>
      <c r="E45" s="36">
        <v>0</v>
      </c>
      <c r="F45" s="37"/>
      <c r="G45" s="36">
        <v>0</v>
      </c>
      <c r="H45" s="36">
        <v>0</v>
      </c>
      <c r="I45" s="36">
        <v>0</v>
      </c>
      <c r="J45" s="36">
        <v>0</v>
      </c>
      <c r="K45" s="37"/>
      <c r="L45" s="54">
        <f>SUM(B45:K45)</f>
        <v>0</v>
      </c>
    </row>
    <row r="46" spans="1:16" ht="13.5" thickBot="1" x14ac:dyDescent="0.25">
      <c r="A46" s="73" t="s">
        <v>558</v>
      </c>
      <c r="B46" s="38">
        <v>0</v>
      </c>
      <c r="C46" s="38">
        <v>0</v>
      </c>
      <c r="D46" s="38">
        <v>0</v>
      </c>
      <c r="E46" s="38">
        <v>0</v>
      </c>
      <c r="F46" s="37"/>
      <c r="G46" s="38">
        <v>0</v>
      </c>
      <c r="H46" s="38">
        <v>0</v>
      </c>
      <c r="I46" s="38">
        <v>0</v>
      </c>
      <c r="J46" s="38">
        <v>0</v>
      </c>
      <c r="K46" s="37"/>
      <c r="L46" s="55">
        <f>SUM(B46:K46)</f>
        <v>0</v>
      </c>
    </row>
    <row r="47" spans="1:16" s="59" customFormat="1" x14ac:dyDescent="0.2">
      <c r="A47" s="74" t="s">
        <v>559</v>
      </c>
      <c r="B47" s="75">
        <f>SUM(B43:B46)</f>
        <v>0</v>
      </c>
      <c r="C47" s="75">
        <f>SUM(C43:C46)</f>
        <v>0</v>
      </c>
      <c r="D47" s="75">
        <f>SUM(D43:D46)</f>
        <v>0</v>
      </c>
      <c r="E47" s="75">
        <f>SUM(E43:E46)</f>
        <v>0</v>
      </c>
      <c r="F47" s="58"/>
      <c r="G47" s="75">
        <f>SUM(G43:G46)</f>
        <v>0</v>
      </c>
      <c r="H47" s="75">
        <f>SUM(H43:H46)</f>
        <v>0</v>
      </c>
      <c r="I47" s="75">
        <f>SUM(I43:I46)</f>
        <v>0</v>
      </c>
      <c r="J47" s="75">
        <f>SUM(J43:J46)</f>
        <v>0</v>
      </c>
      <c r="K47" s="58"/>
      <c r="L47" s="75">
        <f>SUM(L43:L46)</f>
        <v>0</v>
      </c>
    </row>
    <row r="48" spans="1:16" ht="4.5" customHeight="1" x14ac:dyDescent="0.2">
      <c r="A48" s="52"/>
      <c r="B48" s="311"/>
      <c r="C48" s="311"/>
      <c r="D48" s="311"/>
      <c r="E48" s="311"/>
      <c r="F48" s="311"/>
      <c r="G48" s="311"/>
      <c r="H48" s="311"/>
      <c r="I48" s="311"/>
      <c r="J48" s="311"/>
      <c r="K48" s="50"/>
      <c r="L48" s="60"/>
    </row>
    <row r="49" spans="1:12" s="42" customFormat="1" x14ac:dyDescent="0.2">
      <c r="A49" s="53" t="s">
        <v>560</v>
      </c>
      <c r="B49" s="54">
        <f>-B41+B47</f>
        <v>0</v>
      </c>
      <c r="C49" s="54">
        <f>-C41+C47</f>
        <v>0</v>
      </c>
      <c r="D49" s="54">
        <f>-D41+D47</f>
        <v>0</v>
      </c>
      <c r="E49" s="54">
        <f>-E41+E47</f>
        <v>0</v>
      </c>
      <c r="F49" s="76"/>
      <c r="G49" s="54">
        <f>-G41+G47</f>
        <v>0</v>
      </c>
      <c r="H49" s="54">
        <f>-H41+H47</f>
        <v>0</v>
      </c>
      <c r="I49" s="54">
        <f>-I41+I47</f>
        <v>0</v>
      </c>
      <c r="J49" s="54">
        <f>-J41+J47</f>
        <v>0</v>
      </c>
      <c r="K49" s="76"/>
      <c r="L49" s="54">
        <f>-L41+L47</f>
        <v>0</v>
      </c>
    </row>
    <row r="50" spans="1:12" ht="3.75" customHeight="1" x14ac:dyDescent="0.2">
      <c r="A50" s="52"/>
      <c r="B50" s="311"/>
      <c r="C50" s="311"/>
      <c r="D50" s="311"/>
      <c r="E50" s="311"/>
      <c r="F50" s="311"/>
      <c r="G50" s="311"/>
      <c r="H50" s="311"/>
      <c r="I50" s="311"/>
      <c r="J50" s="311"/>
      <c r="K50" s="50"/>
      <c r="L50" s="60"/>
    </row>
    <row r="51" spans="1:12" x14ac:dyDescent="0.2">
      <c r="A51" s="77" t="s">
        <v>561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76"/>
    </row>
    <row r="52" spans="1:12" x14ac:dyDescent="0.2">
      <c r="A52" s="39" t="s">
        <v>562</v>
      </c>
      <c r="B52" s="36">
        <v>0</v>
      </c>
      <c r="C52" s="36">
        <v>0</v>
      </c>
      <c r="D52" s="36">
        <v>0</v>
      </c>
      <c r="E52" s="36">
        <v>0</v>
      </c>
      <c r="F52" s="37"/>
      <c r="G52" s="36">
        <v>0</v>
      </c>
      <c r="H52" s="36">
        <v>0</v>
      </c>
      <c r="I52" s="36">
        <v>0</v>
      </c>
      <c r="J52" s="36">
        <v>0</v>
      </c>
      <c r="K52" s="37"/>
      <c r="L52" s="54">
        <f>SUM(B52:K52)</f>
        <v>0</v>
      </c>
    </row>
    <row r="53" spans="1:12" x14ac:dyDescent="0.2">
      <c r="A53" s="39" t="s">
        <v>563</v>
      </c>
      <c r="B53" s="36">
        <v>0</v>
      </c>
      <c r="C53" s="36">
        <v>0</v>
      </c>
      <c r="D53" s="36">
        <v>0</v>
      </c>
      <c r="E53" s="36">
        <v>0</v>
      </c>
      <c r="F53" s="37"/>
      <c r="G53" s="36">
        <v>0</v>
      </c>
      <c r="H53" s="36">
        <v>0</v>
      </c>
      <c r="I53" s="36">
        <v>0</v>
      </c>
      <c r="J53" s="36">
        <v>0</v>
      </c>
      <c r="K53" s="37"/>
      <c r="L53" s="54">
        <f>SUM(B53:K53)</f>
        <v>0</v>
      </c>
    </row>
    <row r="54" spans="1:12" x14ac:dyDescent="0.2">
      <c r="A54" s="39"/>
      <c r="B54" s="36"/>
      <c r="C54" s="36"/>
      <c r="D54" s="36"/>
      <c r="E54" s="36"/>
      <c r="F54" s="37"/>
      <c r="G54" s="36"/>
      <c r="H54" s="36"/>
      <c r="I54" s="36"/>
      <c r="J54" s="36"/>
      <c r="K54" s="37"/>
      <c r="L54" s="54"/>
    </row>
    <row r="55" spans="1:12" s="42" customFormat="1" x14ac:dyDescent="0.2">
      <c r="A55" s="53" t="s">
        <v>520</v>
      </c>
      <c r="B55" s="54">
        <f>SUM(B52:B53)</f>
        <v>0</v>
      </c>
      <c r="C55" s="54">
        <f>SUM(C52:C53)</f>
        <v>0</v>
      </c>
      <c r="D55" s="54">
        <f>SUM(D52:D53)</f>
        <v>0</v>
      </c>
      <c r="E55" s="54">
        <f>SUM(E52:E53)</f>
        <v>0</v>
      </c>
      <c r="F55" s="76"/>
      <c r="G55" s="54">
        <f>SUM(G52:G53)</f>
        <v>0</v>
      </c>
      <c r="H55" s="54">
        <f>SUM(H52:H53)</f>
        <v>0</v>
      </c>
      <c r="I55" s="54">
        <f>SUM(I52:I53)</f>
        <v>0</v>
      </c>
      <c r="J55" s="54">
        <f>SUM(J52:J53)</f>
        <v>0</v>
      </c>
      <c r="K55" s="76"/>
      <c r="L55" s="54">
        <f>SUM(L52:L53)</f>
        <v>0</v>
      </c>
    </row>
    <row r="57" spans="1:12" x14ac:dyDescent="0.2">
      <c r="A57" s="78" t="s">
        <v>567</v>
      </c>
    </row>
    <row r="58" spans="1:12" x14ac:dyDescent="0.2">
      <c r="A58" s="79" t="s">
        <v>566</v>
      </c>
      <c r="B58" s="81">
        <f>+B41+G41</f>
        <v>0</v>
      </c>
    </row>
    <row r="59" spans="1:12" x14ac:dyDescent="0.2">
      <c r="A59" s="79" t="s">
        <v>571</v>
      </c>
      <c r="B59" s="81">
        <f>+C41+D41+H41+I41</f>
        <v>0</v>
      </c>
    </row>
    <row r="60" spans="1:12" x14ac:dyDescent="0.2">
      <c r="A60" s="79" t="s">
        <v>568</v>
      </c>
      <c r="B60" s="82">
        <f>+E41+J41</f>
        <v>0</v>
      </c>
    </row>
    <row r="61" spans="1:12" x14ac:dyDescent="0.2">
      <c r="A61" s="79" t="s">
        <v>569</v>
      </c>
      <c r="B61" s="81">
        <f>SUM(B58:B60)</f>
        <v>0</v>
      </c>
    </row>
  </sheetData>
  <sheetProtection algorithmName="SHA-512" hashValue="qtQthf4D2vwxgNvGhs+ZhSknhvAyhp/1bHsTd37fSy2Oz27ivWa8N0bQHyh0AyH4e9bIocvxKkWxWN14liiDrA==" saltValue="oJGEM/OiKSVNLKXe3hfy9A==" spinCount="100000" sheet="1" objects="1" scenarios="1"/>
  <mergeCells count="10">
    <mergeCell ref="A1:D1"/>
    <mergeCell ref="B3:C3"/>
    <mergeCell ref="B4:C4"/>
    <mergeCell ref="B6:D6"/>
    <mergeCell ref="G6:I6"/>
    <mergeCell ref="L6:L7"/>
    <mergeCell ref="B8:J8"/>
    <mergeCell ref="B23:J23"/>
    <mergeCell ref="B48:J48"/>
    <mergeCell ref="B50:J50"/>
  </mergeCells>
  <pageMargins left="0.7" right="0.7" top="0.75" bottom="0.75" header="0.3" footer="0.3"/>
  <pageSetup paperSize="9" scale="62" orientation="portrait" r:id="rId1"/>
  <headerFooter>
    <oddHeader>&amp;L&amp;F&amp;R&amp;A</oddHeader>
    <oddFooter>&amp;LPO-Raad&amp;Rpagina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0"/>
  <sheetViews>
    <sheetView workbookViewId="0">
      <selection activeCell="A31" sqref="A31"/>
    </sheetView>
  </sheetViews>
  <sheetFormatPr defaultRowHeight="12.75" x14ac:dyDescent="0.2"/>
  <cols>
    <col min="1" max="1" width="9.28515625" style="243" customWidth="1"/>
    <col min="2" max="2" width="29.85546875" style="243" bestFit="1" customWidth="1"/>
    <col min="3" max="3" width="15.42578125" style="243" bestFit="1" customWidth="1"/>
    <col min="4" max="4" width="15.42578125" style="243" customWidth="1"/>
    <col min="5" max="5" width="27.28515625" style="243" customWidth="1"/>
    <col min="6" max="6" width="11.42578125" style="243" bestFit="1" customWidth="1"/>
    <col min="7" max="7" width="13.42578125" style="243" bestFit="1" customWidth="1"/>
    <col min="8" max="256" width="9.140625" style="243"/>
    <col min="257" max="257" width="9.28515625" style="243" customWidth="1"/>
    <col min="258" max="258" width="29.85546875" style="243" bestFit="1" customWidth="1"/>
    <col min="259" max="259" width="15.42578125" style="243" bestFit="1" customWidth="1"/>
    <col min="260" max="260" width="15.42578125" style="243" customWidth="1"/>
    <col min="261" max="261" width="27.28515625" style="243" customWidth="1"/>
    <col min="262" max="262" width="11.42578125" style="243" bestFit="1" customWidth="1"/>
    <col min="263" max="263" width="13.42578125" style="243" bestFit="1" customWidth="1"/>
    <col min="264" max="512" width="9.140625" style="243"/>
    <col min="513" max="513" width="9.28515625" style="243" customWidth="1"/>
    <col min="514" max="514" width="29.85546875" style="243" bestFit="1" customWidth="1"/>
    <col min="515" max="515" width="15.42578125" style="243" bestFit="1" customWidth="1"/>
    <col min="516" max="516" width="15.42578125" style="243" customWidth="1"/>
    <col min="517" max="517" width="27.28515625" style="243" customWidth="1"/>
    <col min="518" max="518" width="11.42578125" style="243" bestFit="1" customWidth="1"/>
    <col min="519" max="519" width="13.42578125" style="243" bestFit="1" customWidth="1"/>
    <col min="520" max="768" width="9.140625" style="243"/>
    <col min="769" max="769" width="9.28515625" style="243" customWidth="1"/>
    <col min="770" max="770" width="29.85546875" style="243" bestFit="1" customWidth="1"/>
    <col min="771" max="771" width="15.42578125" style="243" bestFit="1" customWidth="1"/>
    <col min="772" max="772" width="15.42578125" style="243" customWidth="1"/>
    <col min="773" max="773" width="27.28515625" style="243" customWidth="1"/>
    <col min="774" max="774" width="11.42578125" style="243" bestFit="1" customWidth="1"/>
    <col min="775" max="775" width="13.42578125" style="243" bestFit="1" customWidth="1"/>
    <col min="776" max="1024" width="9.140625" style="243"/>
    <col min="1025" max="1025" width="9.28515625" style="243" customWidth="1"/>
    <col min="1026" max="1026" width="29.85546875" style="243" bestFit="1" customWidth="1"/>
    <col min="1027" max="1027" width="15.42578125" style="243" bestFit="1" customWidth="1"/>
    <col min="1028" max="1028" width="15.42578125" style="243" customWidth="1"/>
    <col min="1029" max="1029" width="27.28515625" style="243" customWidth="1"/>
    <col min="1030" max="1030" width="11.42578125" style="243" bestFit="1" customWidth="1"/>
    <col min="1031" max="1031" width="13.42578125" style="243" bestFit="1" customWidth="1"/>
    <col min="1032" max="1280" width="9.140625" style="243"/>
    <col min="1281" max="1281" width="9.28515625" style="243" customWidth="1"/>
    <col min="1282" max="1282" width="29.85546875" style="243" bestFit="1" customWidth="1"/>
    <col min="1283" max="1283" width="15.42578125" style="243" bestFit="1" customWidth="1"/>
    <col min="1284" max="1284" width="15.42578125" style="243" customWidth="1"/>
    <col min="1285" max="1285" width="27.28515625" style="243" customWidth="1"/>
    <col min="1286" max="1286" width="11.42578125" style="243" bestFit="1" customWidth="1"/>
    <col min="1287" max="1287" width="13.42578125" style="243" bestFit="1" customWidth="1"/>
    <col min="1288" max="1536" width="9.140625" style="243"/>
    <col min="1537" max="1537" width="9.28515625" style="243" customWidth="1"/>
    <col min="1538" max="1538" width="29.85546875" style="243" bestFit="1" customWidth="1"/>
    <col min="1539" max="1539" width="15.42578125" style="243" bestFit="1" customWidth="1"/>
    <col min="1540" max="1540" width="15.42578125" style="243" customWidth="1"/>
    <col min="1541" max="1541" width="27.28515625" style="243" customWidth="1"/>
    <col min="1542" max="1542" width="11.42578125" style="243" bestFit="1" customWidth="1"/>
    <col min="1543" max="1543" width="13.42578125" style="243" bestFit="1" customWidth="1"/>
    <col min="1544" max="1792" width="9.140625" style="243"/>
    <col min="1793" max="1793" width="9.28515625" style="243" customWidth="1"/>
    <col min="1794" max="1794" width="29.85546875" style="243" bestFit="1" customWidth="1"/>
    <col min="1795" max="1795" width="15.42578125" style="243" bestFit="1" customWidth="1"/>
    <col min="1796" max="1796" width="15.42578125" style="243" customWidth="1"/>
    <col min="1797" max="1797" width="27.28515625" style="243" customWidth="1"/>
    <col min="1798" max="1798" width="11.42578125" style="243" bestFit="1" customWidth="1"/>
    <col min="1799" max="1799" width="13.42578125" style="243" bestFit="1" customWidth="1"/>
    <col min="1800" max="2048" width="9.140625" style="243"/>
    <col min="2049" max="2049" width="9.28515625" style="243" customWidth="1"/>
    <col min="2050" max="2050" width="29.85546875" style="243" bestFit="1" customWidth="1"/>
    <col min="2051" max="2051" width="15.42578125" style="243" bestFit="1" customWidth="1"/>
    <col min="2052" max="2052" width="15.42578125" style="243" customWidth="1"/>
    <col min="2053" max="2053" width="27.28515625" style="243" customWidth="1"/>
    <col min="2054" max="2054" width="11.42578125" style="243" bestFit="1" customWidth="1"/>
    <col min="2055" max="2055" width="13.42578125" style="243" bestFit="1" customWidth="1"/>
    <col min="2056" max="2304" width="9.140625" style="243"/>
    <col min="2305" max="2305" width="9.28515625" style="243" customWidth="1"/>
    <col min="2306" max="2306" width="29.85546875" style="243" bestFit="1" customWidth="1"/>
    <col min="2307" max="2307" width="15.42578125" style="243" bestFit="1" customWidth="1"/>
    <col min="2308" max="2308" width="15.42578125" style="243" customWidth="1"/>
    <col min="2309" max="2309" width="27.28515625" style="243" customWidth="1"/>
    <col min="2310" max="2310" width="11.42578125" style="243" bestFit="1" customWidth="1"/>
    <col min="2311" max="2311" width="13.42578125" style="243" bestFit="1" customWidth="1"/>
    <col min="2312" max="2560" width="9.140625" style="243"/>
    <col min="2561" max="2561" width="9.28515625" style="243" customWidth="1"/>
    <col min="2562" max="2562" width="29.85546875" style="243" bestFit="1" customWidth="1"/>
    <col min="2563" max="2563" width="15.42578125" style="243" bestFit="1" customWidth="1"/>
    <col min="2564" max="2564" width="15.42578125" style="243" customWidth="1"/>
    <col min="2565" max="2565" width="27.28515625" style="243" customWidth="1"/>
    <col min="2566" max="2566" width="11.42578125" style="243" bestFit="1" customWidth="1"/>
    <col min="2567" max="2567" width="13.42578125" style="243" bestFit="1" customWidth="1"/>
    <col min="2568" max="2816" width="9.140625" style="243"/>
    <col min="2817" max="2817" width="9.28515625" style="243" customWidth="1"/>
    <col min="2818" max="2818" width="29.85546875" style="243" bestFit="1" customWidth="1"/>
    <col min="2819" max="2819" width="15.42578125" style="243" bestFit="1" customWidth="1"/>
    <col min="2820" max="2820" width="15.42578125" style="243" customWidth="1"/>
    <col min="2821" max="2821" width="27.28515625" style="243" customWidth="1"/>
    <col min="2822" max="2822" width="11.42578125" style="243" bestFit="1" customWidth="1"/>
    <col min="2823" max="2823" width="13.42578125" style="243" bestFit="1" customWidth="1"/>
    <col min="2824" max="3072" width="9.140625" style="243"/>
    <col min="3073" max="3073" width="9.28515625" style="243" customWidth="1"/>
    <col min="3074" max="3074" width="29.85546875" style="243" bestFit="1" customWidth="1"/>
    <col min="3075" max="3075" width="15.42578125" style="243" bestFit="1" customWidth="1"/>
    <col min="3076" max="3076" width="15.42578125" style="243" customWidth="1"/>
    <col min="3077" max="3077" width="27.28515625" style="243" customWidth="1"/>
    <col min="3078" max="3078" width="11.42578125" style="243" bestFit="1" customWidth="1"/>
    <col min="3079" max="3079" width="13.42578125" style="243" bestFit="1" customWidth="1"/>
    <col min="3080" max="3328" width="9.140625" style="243"/>
    <col min="3329" max="3329" width="9.28515625" style="243" customWidth="1"/>
    <col min="3330" max="3330" width="29.85546875" style="243" bestFit="1" customWidth="1"/>
    <col min="3331" max="3331" width="15.42578125" style="243" bestFit="1" customWidth="1"/>
    <col min="3332" max="3332" width="15.42578125" style="243" customWidth="1"/>
    <col min="3333" max="3333" width="27.28515625" style="243" customWidth="1"/>
    <col min="3334" max="3334" width="11.42578125" style="243" bestFit="1" customWidth="1"/>
    <col min="3335" max="3335" width="13.42578125" style="243" bestFit="1" customWidth="1"/>
    <col min="3336" max="3584" width="9.140625" style="243"/>
    <col min="3585" max="3585" width="9.28515625" style="243" customWidth="1"/>
    <col min="3586" max="3586" width="29.85546875" style="243" bestFit="1" customWidth="1"/>
    <col min="3587" max="3587" width="15.42578125" style="243" bestFit="1" customWidth="1"/>
    <col min="3588" max="3588" width="15.42578125" style="243" customWidth="1"/>
    <col min="3589" max="3589" width="27.28515625" style="243" customWidth="1"/>
    <col min="3590" max="3590" width="11.42578125" style="243" bestFit="1" customWidth="1"/>
    <col min="3591" max="3591" width="13.42578125" style="243" bestFit="1" customWidth="1"/>
    <col min="3592" max="3840" width="9.140625" style="243"/>
    <col min="3841" max="3841" width="9.28515625" style="243" customWidth="1"/>
    <col min="3842" max="3842" width="29.85546875" style="243" bestFit="1" customWidth="1"/>
    <col min="3843" max="3843" width="15.42578125" style="243" bestFit="1" customWidth="1"/>
    <col min="3844" max="3844" width="15.42578125" style="243" customWidth="1"/>
    <col min="3845" max="3845" width="27.28515625" style="243" customWidth="1"/>
    <col min="3846" max="3846" width="11.42578125" style="243" bestFit="1" customWidth="1"/>
    <col min="3847" max="3847" width="13.42578125" style="243" bestFit="1" customWidth="1"/>
    <col min="3848" max="4096" width="9.140625" style="243"/>
    <col min="4097" max="4097" width="9.28515625" style="243" customWidth="1"/>
    <col min="4098" max="4098" width="29.85546875" style="243" bestFit="1" customWidth="1"/>
    <col min="4099" max="4099" width="15.42578125" style="243" bestFit="1" customWidth="1"/>
    <col min="4100" max="4100" width="15.42578125" style="243" customWidth="1"/>
    <col min="4101" max="4101" width="27.28515625" style="243" customWidth="1"/>
    <col min="4102" max="4102" width="11.42578125" style="243" bestFit="1" customWidth="1"/>
    <col min="4103" max="4103" width="13.42578125" style="243" bestFit="1" customWidth="1"/>
    <col min="4104" max="4352" width="9.140625" style="243"/>
    <col min="4353" max="4353" width="9.28515625" style="243" customWidth="1"/>
    <col min="4354" max="4354" width="29.85546875" style="243" bestFit="1" customWidth="1"/>
    <col min="4355" max="4355" width="15.42578125" style="243" bestFit="1" customWidth="1"/>
    <col min="4356" max="4356" width="15.42578125" style="243" customWidth="1"/>
    <col min="4357" max="4357" width="27.28515625" style="243" customWidth="1"/>
    <col min="4358" max="4358" width="11.42578125" style="243" bestFit="1" customWidth="1"/>
    <col min="4359" max="4359" width="13.42578125" style="243" bestFit="1" customWidth="1"/>
    <col min="4360" max="4608" width="9.140625" style="243"/>
    <col min="4609" max="4609" width="9.28515625" style="243" customWidth="1"/>
    <col min="4610" max="4610" width="29.85546875" style="243" bestFit="1" customWidth="1"/>
    <col min="4611" max="4611" width="15.42578125" style="243" bestFit="1" customWidth="1"/>
    <col min="4612" max="4612" width="15.42578125" style="243" customWidth="1"/>
    <col min="4613" max="4613" width="27.28515625" style="243" customWidth="1"/>
    <col min="4614" max="4614" width="11.42578125" style="243" bestFit="1" customWidth="1"/>
    <col min="4615" max="4615" width="13.42578125" style="243" bestFit="1" customWidth="1"/>
    <col min="4616" max="4864" width="9.140625" style="243"/>
    <col min="4865" max="4865" width="9.28515625" style="243" customWidth="1"/>
    <col min="4866" max="4866" width="29.85546875" style="243" bestFit="1" customWidth="1"/>
    <col min="4867" max="4867" width="15.42578125" style="243" bestFit="1" customWidth="1"/>
    <col min="4868" max="4868" width="15.42578125" style="243" customWidth="1"/>
    <col min="4869" max="4869" width="27.28515625" style="243" customWidth="1"/>
    <col min="4870" max="4870" width="11.42578125" style="243" bestFit="1" customWidth="1"/>
    <col min="4871" max="4871" width="13.42578125" style="243" bestFit="1" customWidth="1"/>
    <col min="4872" max="5120" width="9.140625" style="243"/>
    <col min="5121" max="5121" width="9.28515625" style="243" customWidth="1"/>
    <col min="5122" max="5122" width="29.85546875" style="243" bestFit="1" customWidth="1"/>
    <col min="5123" max="5123" width="15.42578125" style="243" bestFit="1" customWidth="1"/>
    <col min="5124" max="5124" width="15.42578125" style="243" customWidth="1"/>
    <col min="5125" max="5125" width="27.28515625" style="243" customWidth="1"/>
    <col min="5126" max="5126" width="11.42578125" style="243" bestFit="1" customWidth="1"/>
    <col min="5127" max="5127" width="13.42578125" style="243" bestFit="1" customWidth="1"/>
    <col min="5128" max="5376" width="9.140625" style="243"/>
    <col min="5377" max="5377" width="9.28515625" style="243" customWidth="1"/>
    <col min="5378" max="5378" width="29.85546875" style="243" bestFit="1" customWidth="1"/>
    <col min="5379" max="5379" width="15.42578125" style="243" bestFit="1" customWidth="1"/>
    <col min="5380" max="5380" width="15.42578125" style="243" customWidth="1"/>
    <col min="5381" max="5381" width="27.28515625" style="243" customWidth="1"/>
    <col min="5382" max="5382" width="11.42578125" style="243" bestFit="1" customWidth="1"/>
    <col min="5383" max="5383" width="13.42578125" style="243" bestFit="1" customWidth="1"/>
    <col min="5384" max="5632" width="9.140625" style="243"/>
    <col min="5633" max="5633" width="9.28515625" style="243" customWidth="1"/>
    <col min="5634" max="5634" width="29.85546875" style="243" bestFit="1" customWidth="1"/>
    <col min="5635" max="5635" width="15.42578125" style="243" bestFit="1" customWidth="1"/>
    <col min="5636" max="5636" width="15.42578125" style="243" customWidth="1"/>
    <col min="5637" max="5637" width="27.28515625" style="243" customWidth="1"/>
    <col min="5638" max="5638" width="11.42578125" style="243" bestFit="1" customWidth="1"/>
    <col min="5639" max="5639" width="13.42578125" style="243" bestFit="1" customWidth="1"/>
    <col min="5640" max="5888" width="9.140625" style="243"/>
    <col min="5889" max="5889" width="9.28515625" style="243" customWidth="1"/>
    <col min="5890" max="5890" width="29.85546875" style="243" bestFit="1" customWidth="1"/>
    <col min="5891" max="5891" width="15.42578125" style="243" bestFit="1" customWidth="1"/>
    <col min="5892" max="5892" width="15.42578125" style="243" customWidth="1"/>
    <col min="5893" max="5893" width="27.28515625" style="243" customWidth="1"/>
    <col min="5894" max="5894" width="11.42578125" style="243" bestFit="1" customWidth="1"/>
    <col min="5895" max="5895" width="13.42578125" style="243" bestFit="1" customWidth="1"/>
    <col min="5896" max="6144" width="9.140625" style="243"/>
    <col min="6145" max="6145" width="9.28515625" style="243" customWidth="1"/>
    <col min="6146" max="6146" width="29.85546875" style="243" bestFit="1" customWidth="1"/>
    <col min="6147" max="6147" width="15.42578125" style="243" bestFit="1" customWidth="1"/>
    <col min="6148" max="6148" width="15.42578125" style="243" customWidth="1"/>
    <col min="6149" max="6149" width="27.28515625" style="243" customWidth="1"/>
    <col min="6150" max="6150" width="11.42578125" style="243" bestFit="1" customWidth="1"/>
    <col min="6151" max="6151" width="13.42578125" style="243" bestFit="1" customWidth="1"/>
    <col min="6152" max="6400" width="9.140625" style="243"/>
    <col min="6401" max="6401" width="9.28515625" style="243" customWidth="1"/>
    <col min="6402" max="6402" width="29.85546875" style="243" bestFit="1" customWidth="1"/>
    <col min="6403" max="6403" width="15.42578125" style="243" bestFit="1" customWidth="1"/>
    <col min="6404" max="6404" width="15.42578125" style="243" customWidth="1"/>
    <col min="6405" max="6405" width="27.28515625" style="243" customWidth="1"/>
    <col min="6406" max="6406" width="11.42578125" style="243" bestFit="1" customWidth="1"/>
    <col min="6407" max="6407" width="13.42578125" style="243" bestFit="1" customWidth="1"/>
    <col min="6408" max="6656" width="9.140625" style="243"/>
    <col min="6657" max="6657" width="9.28515625" style="243" customWidth="1"/>
    <col min="6658" max="6658" width="29.85546875" style="243" bestFit="1" customWidth="1"/>
    <col min="6659" max="6659" width="15.42578125" style="243" bestFit="1" customWidth="1"/>
    <col min="6660" max="6660" width="15.42578125" style="243" customWidth="1"/>
    <col min="6661" max="6661" width="27.28515625" style="243" customWidth="1"/>
    <col min="6662" max="6662" width="11.42578125" style="243" bestFit="1" customWidth="1"/>
    <col min="6663" max="6663" width="13.42578125" style="243" bestFit="1" customWidth="1"/>
    <col min="6664" max="6912" width="9.140625" style="243"/>
    <col min="6913" max="6913" width="9.28515625" style="243" customWidth="1"/>
    <col min="6914" max="6914" width="29.85546875" style="243" bestFit="1" customWidth="1"/>
    <col min="6915" max="6915" width="15.42578125" style="243" bestFit="1" customWidth="1"/>
    <col min="6916" max="6916" width="15.42578125" style="243" customWidth="1"/>
    <col min="6917" max="6917" width="27.28515625" style="243" customWidth="1"/>
    <col min="6918" max="6918" width="11.42578125" style="243" bestFit="1" customWidth="1"/>
    <col min="6919" max="6919" width="13.42578125" style="243" bestFit="1" customWidth="1"/>
    <col min="6920" max="7168" width="9.140625" style="243"/>
    <col min="7169" max="7169" width="9.28515625" style="243" customWidth="1"/>
    <col min="7170" max="7170" width="29.85546875" style="243" bestFit="1" customWidth="1"/>
    <col min="7171" max="7171" width="15.42578125" style="243" bestFit="1" customWidth="1"/>
    <col min="7172" max="7172" width="15.42578125" style="243" customWidth="1"/>
    <col min="7173" max="7173" width="27.28515625" style="243" customWidth="1"/>
    <col min="7174" max="7174" width="11.42578125" style="243" bestFit="1" customWidth="1"/>
    <col min="7175" max="7175" width="13.42578125" style="243" bestFit="1" customWidth="1"/>
    <col min="7176" max="7424" width="9.140625" style="243"/>
    <col min="7425" max="7425" width="9.28515625" style="243" customWidth="1"/>
    <col min="7426" max="7426" width="29.85546875" style="243" bestFit="1" customWidth="1"/>
    <col min="7427" max="7427" width="15.42578125" style="243" bestFit="1" customWidth="1"/>
    <col min="7428" max="7428" width="15.42578125" style="243" customWidth="1"/>
    <col min="7429" max="7429" width="27.28515625" style="243" customWidth="1"/>
    <col min="7430" max="7430" width="11.42578125" style="243" bestFit="1" customWidth="1"/>
    <col min="7431" max="7431" width="13.42578125" style="243" bestFit="1" customWidth="1"/>
    <col min="7432" max="7680" width="9.140625" style="243"/>
    <col min="7681" max="7681" width="9.28515625" style="243" customWidth="1"/>
    <col min="7682" max="7682" width="29.85546875" style="243" bestFit="1" customWidth="1"/>
    <col min="7683" max="7683" width="15.42578125" style="243" bestFit="1" customWidth="1"/>
    <col min="7684" max="7684" width="15.42578125" style="243" customWidth="1"/>
    <col min="7685" max="7685" width="27.28515625" style="243" customWidth="1"/>
    <col min="7686" max="7686" width="11.42578125" style="243" bestFit="1" customWidth="1"/>
    <col min="7687" max="7687" width="13.42578125" style="243" bestFit="1" customWidth="1"/>
    <col min="7688" max="7936" width="9.140625" style="243"/>
    <col min="7937" max="7937" width="9.28515625" style="243" customWidth="1"/>
    <col min="7938" max="7938" width="29.85546875" style="243" bestFit="1" customWidth="1"/>
    <col min="7939" max="7939" width="15.42578125" style="243" bestFit="1" customWidth="1"/>
    <col min="7940" max="7940" width="15.42578125" style="243" customWidth="1"/>
    <col min="7941" max="7941" width="27.28515625" style="243" customWidth="1"/>
    <col min="7942" max="7942" width="11.42578125" style="243" bestFit="1" customWidth="1"/>
    <col min="7943" max="7943" width="13.42578125" style="243" bestFit="1" customWidth="1"/>
    <col min="7944" max="8192" width="9.140625" style="243"/>
    <col min="8193" max="8193" width="9.28515625" style="243" customWidth="1"/>
    <col min="8194" max="8194" width="29.85546875" style="243" bestFit="1" customWidth="1"/>
    <col min="8195" max="8195" width="15.42578125" style="243" bestFit="1" customWidth="1"/>
    <col min="8196" max="8196" width="15.42578125" style="243" customWidth="1"/>
    <col min="8197" max="8197" width="27.28515625" style="243" customWidth="1"/>
    <col min="8198" max="8198" width="11.42578125" style="243" bestFit="1" customWidth="1"/>
    <col min="8199" max="8199" width="13.42578125" style="243" bestFit="1" customWidth="1"/>
    <col min="8200" max="8448" width="9.140625" style="243"/>
    <col min="8449" max="8449" width="9.28515625" style="243" customWidth="1"/>
    <col min="8450" max="8450" width="29.85546875" style="243" bestFit="1" customWidth="1"/>
    <col min="8451" max="8451" width="15.42578125" style="243" bestFit="1" customWidth="1"/>
    <col min="8452" max="8452" width="15.42578125" style="243" customWidth="1"/>
    <col min="8453" max="8453" width="27.28515625" style="243" customWidth="1"/>
    <col min="8454" max="8454" width="11.42578125" style="243" bestFit="1" customWidth="1"/>
    <col min="8455" max="8455" width="13.42578125" style="243" bestFit="1" customWidth="1"/>
    <col min="8456" max="8704" width="9.140625" style="243"/>
    <col min="8705" max="8705" width="9.28515625" style="243" customWidth="1"/>
    <col min="8706" max="8706" width="29.85546875" style="243" bestFit="1" customWidth="1"/>
    <col min="8707" max="8707" width="15.42578125" style="243" bestFit="1" customWidth="1"/>
    <col min="8708" max="8708" width="15.42578125" style="243" customWidth="1"/>
    <col min="8709" max="8709" width="27.28515625" style="243" customWidth="1"/>
    <col min="8710" max="8710" width="11.42578125" style="243" bestFit="1" customWidth="1"/>
    <col min="8711" max="8711" width="13.42578125" style="243" bestFit="1" customWidth="1"/>
    <col min="8712" max="8960" width="9.140625" style="243"/>
    <col min="8961" max="8961" width="9.28515625" style="243" customWidth="1"/>
    <col min="8962" max="8962" width="29.85546875" style="243" bestFit="1" customWidth="1"/>
    <col min="8963" max="8963" width="15.42578125" style="243" bestFit="1" customWidth="1"/>
    <col min="8964" max="8964" width="15.42578125" style="243" customWidth="1"/>
    <col min="8965" max="8965" width="27.28515625" style="243" customWidth="1"/>
    <col min="8966" max="8966" width="11.42578125" style="243" bestFit="1" customWidth="1"/>
    <col min="8967" max="8967" width="13.42578125" style="243" bestFit="1" customWidth="1"/>
    <col min="8968" max="9216" width="9.140625" style="243"/>
    <col min="9217" max="9217" width="9.28515625" style="243" customWidth="1"/>
    <col min="9218" max="9218" width="29.85546875" style="243" bestFit="1" customWidth="1"/>
    <col min="9219" max="9219" width="15.42578125" style="243" bestFit="1" customWidth="1"/>
    <col min="9220" max="9220" width="15.42578125" style="243" customWidth="1"/>
    <col min="9221" max="9221" width="27.28515625" style="243" customWidth="1"/>
    <col min="9222" max="9222" width="11.42578125" style="243" bestFit="1" customWidth="1"/>
    <col min="9223" max="9223" width="13.42578125" style="243" bestFit="1" customWidth="1"/>
    <col min="9224" max="9472" width="9.140625" style="243"/>
    <col min="9473" max="9473" width="9.28515625" style="243" customWidth="1"/>
    <col min="9474" max="9474" width="29.85546875" style="243" bestFit="1" customWidth="1"/>
    <col min="9475" max="9475" width="15.42578125" style="243" bestFit="1" customWidth="1"/>
    <col min="9476" max="9476" width="15.42578125" style="243" customWidth="1"/>
    <col min="9477" max="9477" width="27.28515625" style="243" customWidth="1"/>
    <col min="9478" max="9478" width="11.42578125" style="243" bestFit="1" customWidth="1"/>
    <col min="9479" max="9479" width="13.42578125" style="243" bestFit="1" customWidth="1"/>
    <col min="9480" max="9728" width="9.140625" style="243"/>
    <col min="9729" max="9729" width="9.28515625" style="243" customWidth="1"/>
    <col min="9730" max="9730" width="29.85546875" style="243" bestFit="1" customWidth="1"/>
    <col min="9731" max="9731" width="15.42578125" style="243" bestFit="1" customWidth="1"/>
    <col min="9732" max="9732" width="15.42578125" style="243" customWidth="1"/>
    <col min="9733" max="9733" width="27.28515625" style="243" customWidth="1"/>
    <col min="9734" max="9734" width="11.42578125" style="243" bestFit="1" customWidth="1"/>
    <col min="9735" max="9735" width="13.42578125" style="243" bestFit="1" customWidth="1"/>
    <col min="9736" max="9984" width="9.140625" style="243"/>
    <col min="9985" max="9985" width="9.28515625" style="243" customWidth="1"/>
    <col min="9986" max="9986" width="29.85546875" style="243" bestFit="1" customWidth="1"/>
    <col min="9987" max="9987" width="15.42578125" style="243" bestFit="1" customWidth="1"/>
    <col min="9988" max="9988" width="15.42578125" style="243" customWidth="1"/>
    <col min="9989" max="9989" width="27.28515625" style="243" customWidth="1"/>
    <col min="9990" max="9990" width="11.42578125" style="243" bestFit="1" customWidth="1"/>
    <col min="9991" max="9991" width="13.42578125" style="243" bestFit="1" customWidth="1"/>
    <col min="9992" max="10240" width="9.140625" style="243"/>
    <col min="10241" max="10241" width="9.28515625" style="243" customWidth="1"/>
    <col min="10242" max="10242" width="29.85546875" style="243" bestFit="1" customWidth="1"/>
    <col min="10243" max="10243" width="15.42578125" style="243" bestFit="1" customWidth="1"/>
    <col min="10244" max="10244" width="15.42578125" style="243" customWidth="1"/>
    <col min="10245" max="10245" width="27.28515625" style="243" customWidth="1"/>
    <col min="10246" max="10246" width="11.42578125" style="243" bestFit="1" customWidth="1"/>
    <col min="10247" max="10247" width="13.42578125" style="243" bestFit="1" customWidth="1"/>
    <col min="10248" max="10496" width="9.140625" style="243"/>
    <col min="10497" max="10497" width="9.28515625" style="243" customWidth="1"/>
    <col min="10498" max="10498" width="29.85546875" style="243" bestFit="1" customWidth="1"/>
    <col min="10499" max="10499" width="15.42578125" style="243" bestFit="1" customWidth="1"/>
    <col min="10500" max="10500" width="15.42578125" style="243" customWidth="1"/>
    <col min="10501" max="10501" width="27.28515625" style="243" customWidth="1"/>
    <col min="10502" max="10502" width="11.42578125" style="243" bestFit="1" customWidth="1"/>
    <col min="10503" max="10503" width="13.42578125" style="243" bestFit="1" customWidth="1"/>
    <col min="10504" max="10752" width="9.140625" style="243"/>
    <col min="10753" max="10753" width="9.28515625" style="243" customWidth="1"/>
    <col min="10754" max="10754" width="29.85546875" style="243" bestFit="1" customWidth="1"/>
    <col min="10755" max="10755" width="15.42578125" style="243" bestFit="1" customWidth="1"/>
    <col min="10756" max="10756" width="15.42578125" style="243" customWidth="1"/>
    <col min="10757" max="10757" width="27.28515625" style="243" customWidth="1"/>
    <col min="10758" max="10758" width="11.42578125" style="243" bestFit="1" customWidth="1"/>
    <col min="10759" max="10759" width="13.42578125" style="243" bestFit="1" customWidth="1"/>
    <col min="10760" max="11008" width="9.140625" style="243"/>
    <col min="11009" max="11009" width="9.28515625" style="243" customWidth="1"/>
    <col min="11010" max="11010" width="29.85546875" style="243" bestFit="1" customWidth="1"/>
    <col min="11011" max="11011" width="15.42578125" style="243" bestFit="1" customWidth="1"/>
    <col min="11012" max="11012" width="15.42578125" style="243" customWidth="1"/>
    <col min="11013" max="11013" width="27.28515625" style="243" customWidth="1"/>
    <col min="11014" max="11014" width="11.42578125" style="243" bestFit="1" customWidth="1"/>
    <col min="11015" max="11015" width="13.42578125" style="243" bestFit="1" customWidth="1"/>
    <col min="11016" max="11264" width="9.140625" style="243"/>
    <col min="11265" max="11265" width="9.28515625" style="243" customWidth="1"/>
    <col min="11266" max="11266" width="29.85546875" style="243" bestFit="1" customWidth="1"/>
    <col min="11267" max="11267" width="15.42578125" style="243" bestFit="1" customWidth="1"/>
    <col min="11268" max="11268" width="15.42578125" style="243" customWidth="1"/>
    <col min="11269" max="11269" width="27.28515625" style="243" customWidth="1"/>
    <col min="11270" max="11270" width="11.42578125" style="243" bestFit="1" customWidth="1"/>
    <col min="11271" max="11271" width="13.42578125" style="243" bestFit="1" customWidth="1"/>
    <col min="11272" max="11520" width="9.140625" style="243"/>
    <col min="11521" max="11521" width="9.28515625" style="243" customWidth="1"/>
    <col min="11522" max="11522" width="29.85546875" style="243" bestFit="1" customWidth="1"/>
    <col min="11523" max="11523" width="15.42578125" style="243" bestFit="1" customWidth="1"/>
    <col min="11524" max="11524" width="15.42578125" style="243" customWidth="1"/>
    <col min="11525" max="11525" width="27.28515625" style="243" customWidth="1"/>
    <col min="11526" max="11526" width="11.42578125" style="243" bestFit="1" customWidth="1"/>
    <col min="11527" max="11527" width="13.42578125" style="243" bestFit="1" customWidth="1"/>
    <col min="11528" max="11776" width="9.140625" style="243"/>
    <col min="11777" max="11777" width="9.28515625" style="243" customWidth="1"/>
    <col min="11778" max="11778" width="29.85546875" style="243" bestFit="1" customWidth="1"/>
    <col min="11779" max="11779" width="15.42578125" style="243" bestFit="1" customWidth="1"/>
    <col min="11780" max="11780" width="15.42578125" style="243" customWidth="1"/>
    <col min="11781" max="11781" width="27.28515625" style="243" customWidth="1"/>
    <col min="11782" max="11782" width="11.42578125" style="243" bestFit="1" customWidth="1"/>
    <col min="11783" max="11783" width="13.42578125" style="243" bestFit="1" customWidth="1"/>
    <col min="11784" max="12032" width="9.140625" style="243"/>
    <col min="12033" max="12033" width="9.28515625" style="243" customWidth="1"/>
    <col min="12034" max="12034" width="29.85546875" style="243" bestFit="1" customWidth="1"/>
    <col min="12035" max="12035" width="15.42578125" style="243" bestFit="1" customWidth="1"/>
    <col min="12036" max="12036" width="15.42578125" style="243" customWidth="1"/>
    <col min="12037" max="12037" width="27.28515625" style="243" customWidth="1"/>
    <col min="12038" max="12038" width="11.42578125" style="243" bestFit="1" customWidth="1"/>
    <col min="12039" max="12039" width="13.42578125" style="243" bestFit="1" customWidth="1"/>
    <col min="12040" max="12288" width="9.140625" style="243"/>
    <col min="12289" max="12289" width="9.28515625" style="243" customWidth="1"/>
    <col min="12290" max="12290" width="29.85546875" style="243" bestFit="1" customWidth="1"/>
    <col min="12291" max="12291" width="15.42578125" style="243" bestFit="1" customWidth="1"/>
    <col min="12292" max="12292" width="15.42578125" style="243" customWidth="1"/>
    <col min="12293" max="12293" width="27.28515625" style="243" customWidth="1"/>
    <col min="12294" max="12294" width="11.42578125" style="243" bestFit="1" customWidth="1"/>
    <col min="12295" max="12295" width="13.42578125" style="243" bestFit="1" customWidth="1"/>
    <col min="12296" max="12544" width="9.140625" style="243"/>
    <col min="12545" max="12545" width="9.28515625" style="243" customWidth="1"/>
    <col min="12546" max="12546" width="29.85546875" style="243" bestFit="1" customWidth="1"/>
    <col min="12547" max="12547" width="15.42578125" style="243" bestFit="1" customWidth="1"/>
    <col min="12548" max="12548" width="15.42578125" style="243" customWidth="1"/>
    <col min="12549" max="12549" width="27.28515625" style="243" customWidth="1"/>
    <col min="12550" max="12550" width="11.42578125" style="243" bestFit="1" customWidth="1"/>
    <col min="12551" max="12551" width="13.42578125" style="243" bestFit="1" customWidth="1"/>
    <col min="12552" max="12800" width="9.140625" style="243"/>
    <col min="12801" max="12801" width="9.28515625" style="243" customWidth="1"/>
    <col min="12802" max="12802" width="29.85546875" style="243" bestFit="1" customWidth="1"/>
    <col min="12803" max="12803" width="15.42578125" style="243" bestFit="1" customWidth="1"/>
    <col min="12804" max="12804" width="15.42578125" style="243" customWidth="1"/>
    <col min="12805" max="12805" width="27.28515625" style="243" customWidth="1"/>
    <col min="12806" max="12806" width="11.42578125" style="243" bestFit="1" customWidth="1"/>
    <col min="12807" max="12807" width="13.42578125" style="243" bestFit="1" customWidth="1"/>
    <col min="12808" max="13056" width="9.140625" style="243"/>
    <col min="13057" max="13057" width="9.28515625" style="243" customWidth="1"/>
    <col min="13058" max="13058" width="29.85546875" style="243" bestFit="1" customWidth="1"/>
    <col min="13059" max="13059" width="15.42578125" style="243" bestFit="1" customWidth="1"/>
    <col min="13060" max="13060" width="15.42578125" style="243" customWidth="1"/>
    <col min="13061" max="13061" width="27.28515625" style="243" customWidth="1"/>
    <col min="13062" max="13062" width="11.42578125" style="243" bestFit="1" customWidth="1"/>
    <col min="13063" max="13063" width="13.42578125" style="243" bestFit="1" customWidth="1"/>
    <col min="13064" max="13312" width="9.140625" style="243"/>
    <col min="13313" max="13313" width="9.28515625" style="243" customWidth="1"/>
    <col min="13314" max="13314" width="29.85546875" style="243" bestFit="1" customWidth="1"/>
    <col min="13315" max="13315" width="15.42578125" style="243" bestFit="1" customWidth="1"/>
    <col min="13316" max="13316" width="15.42578125" style="243" customWidth="1"/>
    <col min="13317" max="13317" width="27.28515625" style="243" customWidth="1"/>
    <col min="13318" max="13318" width="11.42578125" style="243" bestFit="1" customWidth="1"/>
    <col min="13319" max="13319" width="13.42578125" style="243" bestFit="1" customWidth="1"/>
    <col min="13320" max="13568" width="9.140625" style="243"/>
    <col min="13569" max="13569" width="9.28515625" style="243" customWidth="1"/>
    <col min="13570" max="13570" width="29.85546875" style="243" bestFit="1" customWidth="1"/>
    <col min="13571" max="13571" width="15.42578125" style="243" bestFit="1" customWidth="1"/>
    <col min="13572" max="13572" width="15.42578125" style="243" customWidth="1"/>
    <col min="13573" max="13573" width="27.28515625" style="243" customWidth="1"/>
    <col min="13574" max="13574" width="11.42578125" style="243" bestFit="1" customWidth="1"/>
    <col min="13575" max="13575" width="13.42578125" style="243" bestFit="1" customWidth="1"/>
    <col min="13576" max="13824" width="9.140625" style="243"/>
    <col min="13825" max="13825" width="9.28515625" style="243" customWidth="1"/>
    <col min="13826" max="13826" width="29.85546875" style="243" bestFit="1" customWidth="1"/>
    <col min="13827" max="13827" width="15.42578125" style="243" bestFit="1" customWidth="1"/>
    <col min="13828" max="13828" width="15.42578125" style="243" customWidth="1"/>
    <col min="13829" max="13829" width="27.28515625" style="243" customWidth="1"/>
    <col min="13830" max="13830" width="11.42578125" style="243" bestFit="1" customWidth="1"/>
    <col min="13831" max="13831" width="13.42578125" style="243" bestFit="1" customWidth="1"/>
    <col min="13832" max="14080" width="9.140625" style="243"/>
    <col min="14081" max="14081" width="9.28515625" style="243" customWidth="1"/>
    <col min="14082" max="14082" width="29.85546875" style="243" bestFit="1" customWidth="1"/>
    <col min="14083" max="14083" width="15.42578125" style="243" bestFit="1" customWidth="1"/>
    <col min="14084" max="14084" width="15.42578125" style="243" customWidth="1"/>
    <col min="14085" max="14085" width="27.28515625" style="243" customWidth="1"/>
    <col min="14086" max="14086" width="11.42578125" style="243" bestFit="1" customWidth="1"/>
    <col min="14087" max="14087" width="13.42578125" style="243" bestFit="1" customWidth="1"/>
    <col min="14088" max="14336" width="9.140625" style="243"/>
    <col min="14337" max="14337" width="9.28515625" style="243" customWidth="1"/>
    <col min="14338" max="14338" width="29.85546875" style="243" bestFit="1" customWidth="1"/>
    <col min="14339" max="14339" width="15.42578125" style="243" bestFit="1" customWidth="1"/>
    <col min="14340" max="14340" width="15.42578125" style="243" customWidth="1"/>
    <col min="14341" max="14341" width="27.28515625" style="243" customWidth="1"/>
    <col min="14342" max="14342" width="11.42578125" style="243" bestFit="1" customWidth="1"/>
    <col min="14343" max="14343" width="13.42578125" style="243" bestFit="1" customWidth="1"/>
    <col min="14344" max="14592" width="9.140625" style="243"/>
    <col min="14593" max="14593" width="9.28515625" style="243" customWidth="1"/>
    <col min="14594" max="14594" width="29.85546875" style="243" bestFit="1" customWidth="1"/>
    <col min="14595" max="14595" width="15.42578125" style="243" bestFit="1" customWidth="1"/>
    <col min="14596" max="14596" width="15.42578125" style="243" customWidth="1"/>
    <col min="14597" max="14597" width="27.28515625" style="243" customWidth="1"/>
    <col min="14598" max="14598" width="11.42578125" style="243" bestFit="1" customWidth="1"/>
    <col min="14599" max="14599" width="13.42578125" style="243" bestFit="1" customWidth="1"/>
    <col min="14600" max="14848" width="9.140625" style="243"/>
    <col min="14849" max="14849" width="9.28515625" style="243" customWidth="1"/>
    <col min="14850" max="14850" width="29.85546875" style="243" bestFit="1" customWidth="1"/>
    <col min="14851" max="14851" width="15.42578125" style="243" bestFit="1" customWidth="1"/>
    <col min="14852" max="14852" width="15.42578125" style="243" customWidth="1"/>
    <col min="14853" max="14853" width="27.28515625" style="243" customWidth="1"/>
    <col min="14854" max="14854" width="11.42578125" style="243" bestFit="1" customWidth="1"/>
    <col min="14855" max="14855" width="13.42578125" style="243" bestFit="1" customWidth="1"/>
    <col min="14856" max="15104" width="9.140625" style="243"/>
    <col min="15105" max="15105" width="9.28515625" style="243" customWidth="1"/>
    <col min="15106" max="15106" width="29.85546875" style="243" bestFit="1" customWidth="1"/>
    <col min="15107" max="15107" width="15.42578125" style="243" bestFit="1" customWidth="1"/>
    <col min="15108" max="15108" width="15.42578125" style="243" customWidth="1"/>
    <col min="15109" max="15109" width="27.28515625" style="243" customWidth="1"/>
    <col min="15110" max="15110" width="11.42578125" style="243" bestFit="1" customWidth="1"/>
    <col min="15111" max="15111" width="13.42578125" style="243" bestFit="1" customWidth="1"/>
    <col min="15112" max="15360" width="9.140625" style="243"/>
    <col min="15361" max="15361" width="9.28515625" style="243" customWidth="1"/>
    <col min="15362" max="15362" width="29.85546875" style="243" bestFit="1" customWidth="1"/>
    <col min="15363" max="15363" width="15.42578125" style="243" bestFit="1" customWidth="1"/>
    <col min="15364" max="15364" width="15.42578125" style="243" customWidth="1"/>
    <col min="15365" max="15365" width="27.28515625" style="243" customWidth="1"/>
    <col min="15366" max="15366" width="11.42578125" style="243" bestFit="1" customWidth="1"/>
    <col min="15367" max="15367" width="13.42578125" style="243" bestFit="1" customWidth="1"/>
    <col min="15368" max="15616" width="9.140625" style="243"/>
    <col min="15617" max="15617" width="9.28515625" style="243" customWidth="1"/>
    <col min="15618" max="15618" width="29.85546875" style="243" bestFit="1" customWidth="1"/>
    <col min="15619" max="15619" width="15.42578125" style="243" bestFit="1" customWidth="1"/>
    <col min="15620" max="15620" width="15.42578125" style="243" customWidth="1"/>
    <col min="15621" max="15621" width="27.28515625" style="243" customWidth="1"/>
    <col min="15622" max="15622" width="11.42578125" style="243" bestFit="1" customWidth="1"/>
    <col min="15623" max="15623" width="13.42578125" style="243" bestFit="1" customWidth="1"/>
    <col min="15624" max="15872" width="9.140625" style="243"/>
    <col min="15873" max="15873" width="9.28515625" style="243" customWidth="1"/>
    <col min="15874" max="15874" width="29.85546875" style="243" bestFit="1" customWidth="1"/>
    <col min="15875" max="15875" width="15.42578125" style="243" bestFit="1" customWidth="1"/>
    <col min="15876" max="15876" width="15.42578125" style="243" customWidth="1"/>
    <col min="15877" max="15877" width="27.28515625" style="243" customWidth="1"/>
    <col min="15878" max="15878" width="11.42578125" style="243" bestFit="1" customWidth="1"/>
    <col min="15879" max="15879" width="13.42578125" style="243" bestFit="1" customWidth="1"/>
    <col min="15880" max="16128" width="9.140625" style="243"/>
    <col min="16129" max="16129" width="9.28515625" style="243" customWidth="1"/>
    <col min="16130" max="16130" width="29.85546875" style="243" bestFit="1" customWidth="1"/>
    <col min="16131" max="16131" width="15.42578125" style="243" bestFit="1" customWidth="1"/>
    <col min="16132" max="16132" width="15.42578125" style="243" customWidth="1"/>
    <col min="16133" max="16133" width="27.28515625" style="243" customWidth="1"/>
    <col min="16134" max="16134" width="11.42578125" style="243" bestFit="1" customWidth="1"/>
    <col min="16135" max="16135" width="13.42578125" style="243" bestFit="1" customWidth="1"/>
    <col min="16136" max="16384" width="9.140625" style="243"/>
  </cols>
  <sheetData>
    <row r="1" spans="1:7" x14ac:dyDescent="0.2">
      <c r="A1" s="242" t="s">
        <v>620</v>
      </c>
    </row>
    <row r="2" spans="1:7" x14ac:dyDescent="0.2">
      <c r="A2" s="242"/>
    </row>
    <row r="3" spans="1:7" ht="12.75" customHeight="1" x14ac:dyDescent="0.2">
      <c r="A3" s="244" t="s">
        <v>493</v>
      </c>
      <c r="B3" s="245"/>
      <c r="C3" s="246" t="s">
        <v>594</v>
      </c>
      <c r="D3" s="246" t="s">
        <v>594</v>
      </c>
      <c r="E3" s="246" t="s">
        <v>595</v>
      </c>
      <c r="F3" s="246" t="s">
        <v>596</v>
      </c>
      <c r="G3" s="246" t="s">
        <v>596</v>
      </c>
    </row>
    <row r="4" spans="1:7" ht="25.5" x14ac:dyDescent="0.2">
      <c r="A4" s="247" t="s">
        <v>597</v>
      </c>
      <c r="B4" s="247" t="s">
        <v>598</v>
      </c>
      <c r="C4" s="248" t="s">
        <v>599</v>
      </c>
      <c r="D4" s="248" t="s">
        <v>600</v>
      </c>
      <c r="E4" s="248"/>
      <c r="F4" s="248" t="s">
        <v>520</v>
      </c>
      <c r="G4" s="249" t="s">
        <v>601</v>
      </c>
    </row>
    <row r="5" spans="1:7" x14ac:dyDescent="0.2">
      <c r="A5" s="250"/>
      <c r="B5" s="250"/>
      <c r="C5" s="251"/>
      <c r="D5" s="251"/>
      <c r="E5" s="251"/>
      <c r="F5" s="251"/>
      <c r="G5" s="251"/>
    </row>
    <row r="6" spans="1:7" x14ac:dyDescent="0.2">
      <c r="A6" s="252">
        <v>1680</v>
      </c>
      <c r="B6" s="252" t="s">
        <v>0</v>
      </c>
      <c r="C6" s="253">
        <v>19690</v>
      </c>
      <c r="D6" s="253">
        <v>3620</v>
      </c>
      <c r="E6" s="253">
        <v>270</v>
      </c>
      <c r="F6" s="253">
        <v>34</v>
      </c>
      <c r="G6" s="253">
        <v>6</v>
      </c>
    </row>
    <row r="7" spans="1:7" x14ac:dyDescent="0.2">
      <c r="A7" s="252">
        <v>738</v>
      </c>
      <c r="B7" s="252" t="s">
        <v>1</v>
      </c>
      <c r="C7" s="253">
        <v>10740</v>
      </c>
      <c r="D7" s="253">
        <v>1610</v>
      </c>
      <c r="E7" s="253">
        <v>357</v>
      </c>
      <c r="F7" s="253">
        <v>7</v>
      </c>
      <c r="G7" s="253">
        <v>2</v>
      </c>
    </row>
    <row r="8" spans="1:7" x14ac:dyDescent="0.2">
      <c r="A8" s="252">
        <v>358</v>
      </c>
      <c r="B8" s="252" t="s">
        <v>2</v>
      </c>
      <c r="C8" s="253">
        <v>24520</v>
      </c>
      <c r="D8" s="253">
        <v>4090</v>
      </c>
      <c r="E8" s="253">
        <v>849</v>
      </c>
      <c r="F8" s="253">
        <v>3</v>
      </c>
      <c r="G8" s="253">
        <v>2</v>
      </c>
    </row>
    <row r="9" spans="1:7" x14ac:dyDescent="0.2">
      <c r="A9" s="252">
        <v>197</v>
      </c>
      <c r="B9" s="252" t="s">
        <v>3</v>
      </c>
      <c r="C9" s="253">
        <v>26840</v>
      </c>
      <c r="D9" s="253">
        <v>18290</v>
      </c>
      <c r="E9" s="253">
        <v>759</v>
      </c>
      <c r="F9" s="253">
        <v>8</v>
      </c>
      <c r="G9" s="253">
        <v>3</v>
      </c>
    </row>
    <row r="10" spans="1:7" x14ac:dyDescent="0.2">
      <c r="A10" s="252">
        <v>59</v>
      </c>
      <c r="B10" s="252" t="s">
        <v>4</v>
      </c>
      <c r="C10" s="253">
        <v>27160</v>
      </c>
      <c r="D10" s="253">
        <v>7290</v>
      </c>
      <c r="E10" s="253">
        <v>407</v>
      </c>
      <c r="F10" s="253">
        <v>14</v>
      </c>
      <c r="G10" s="253">
        <v>6</v>
      </c>
    </row>
    <row r="11" spans="1:7" x14ac:dyDescent="0.2">
      <c r="A11" s="252">
        <v>482</v>
      </c>
      <c r="B11" s="252" t="s">
        <v>5</v>
      </c>
      <c r="C11" s="253">
        <v>17010</v>
      </c>
      <c r="D11" s="253">
        <v>3990</v>
      </c>
      <c r="E11" s="253">
        <v>1473</v>
      </c>
      <c r="F11" s="253">
        <v>3</v>
      </c>
      <c r="G11" s="253">
        <v>1</v>
      </c>
    </row>
    <row r="12" spans="1:7" x14ac:dyDescent="0.2">
      <c r="A12" s="252">
        <v>613</v>
      </c>
      <c r="B12" s="252" t="s">
        <v>6</v>
      </c>
      <c r="C12" s="253">
        <v>17080</v>
      </c>
      <c r="D12" s="253">
        <v>2460</v>
      </c>
      <c r="E12" s="253">
        <v>990</v>
      </c>
      <c r="F12" s="253">
        <v>2</v>
      </c>
      <c r="G12" s="253">
        <v>2</v>
      </c>
    </row>
    <row r="13" spans="1:7" x14ac:dyDescent="0.2">
      <c r="A13" s="252">
        <v>361</v>
      </c>
      <c r="B13" s="252" t="s">
        <v>7</v>
      </c>
      <c r="C13" s="253">
        <v>112270</v>
      </c>
      <c r="D13" s="253">
        <v>129440</v>
      </c>
      <c r="E13" s="253">
        <v>2315</v>
      </c>
      <c r="F13" s="253">
        <v>2</v>
      </c>
      <c r="G13" s="253">
        <v>1</v>
      </c>
    </row>
    <row r="14" spans="1:7" x14ac:dyDescent="0.2">
      <c r="A14" s="252">
        <v>141</v>
      </c>
      <c r="B14" s="252" t="s">
        <v>8</v>
      </c>
      <c r="C14" s="253">
        <v>83120</v>
      </c>
      <c r="D14" s="253">
        <v>115920</v>
      </c>
      <c r="E14" s="253">
        <v>1531</v>
      </c>
      <c r="F14" s="253">
        <v>5</v>
      </c>
      <c r="G14" s="253">
        <v>1</v>
      </c>
    </row>
    <row r="15" spans="1:7" x14ac:dyDescent="0.2">
      <c r="A15" s="252">
        <v>34</v>
      </c>
      <c r="B15" s="252" t="s">
        <v>9</v>
      </c>
      <c r="C15" s="253">
        <v>204060</v>
      </c>
      <c r="D15" s="253">
        <v>266350</v>
      </c>
      <c r="E15" s="253">
        <v>1552</v>
      </c>
      <c r="F15" s="253">
        <v>6</v>
      </c>
      <c r="G15" s="253">
        <v>1</v>
      </c>
    </row>
    <row r="16" spans="1:7" x14ac:dyDescent="0.2">
      <c r="A16" s="252">
        <v>484</v>
      </c>
      <c r="B16" s="252" t="s">
        <v>10</v>
      </c>
      <c r="C16" s="253">
        <v>107550</v>
      </c>
      <c r="D16" s="253">
        <v>80780</v>
      </c>
      <c r="E16" s="253">
        <v>1734</v>
      </c>
      <c r="F16" s="253">
        <v>11</v>
      </c>
      <c r="G16" s="253">
        <v>5</v>
      </c>
    </row>
    <row r="17" spans="1:7" x14ac:dyDescent="0.2">
      <c r="A17" s="252">
        <v>1723</v>
      </c>
      <c r="B17" s="252" t="s">
        <v>11</v>
      </c>
      <c r="C17" s="253">
        <v>5810</v>
      </c>
      <c r="D17" s="253">
        <v>330</v>
      </c>
      <c r="E17" s="253">
        <v>277</v>
      </c>
      <c r="F17" s="253">
        <v>8</v>
      </c>
      <c r="G17" s="253">
        <v>2</v>
      </c>
    </row>
    <row r="18" spans="1:7" x14ac:dyDescent="0.2">
      <c r="A18" s="252">
        <v>60</v>
      </c>
      <c r="B18" s="252" t="s">
        <v>12</v>
      </c>
      <c r="C18" s="253">
        <v>3360</v>
      </c>
      <c r="D18" s="253">
        <v>230</v>
      </c>
      <c r="E18" s="253">
        <v>240</v>
      </c>
      <c r="F18" s="253">
        <v>4</v>
      </c>
      <c r="G18" s="253">
        <v>3</v>
      </c>
    </row>
    <row r="19" spans="1:7" x14ac:dyDescent="0.2">
      <c r="A19" s="252">
        <v>307</v>
      </c>
      <c r="B19" s="252" t="s">
        <v>13</v>
      </c>
      <c r="C19" s="253">
        <v>172180</v>
      </c>
      <c r="D19" s="253">
        <v>240220</v>
      </c>
      <c r="E19" s="253">
        <v>2193</v>
      </c>
      <c r="F19" s="253">
        <v>3</v>
      </c>
      <c r="G19" s="253">
        <v>1</v>
      </c>
    </row>
    <row r="20" spans="1:7" x14ac:dyDescent="0.2">
      <c r="A20" s="252">
        <v>362</v>
      </c>
      <c r="B20" s="252" t="s">
        <v>14</v>
      </c>
      <c r="C20" s="253">
        <v>84160</v>
      </c>
      <c r="D20" s="253">
        <v>53430</v>
      </c>
      <c r="E20" s="253">
        <v>2490</v>
      </c>
      <c r="F20" s="253">
        <v>6</v>
      </c>
      <c r="G20" s="253">
        <v>1</v>
      </c>
    </row>
    <row r="21" spans="1:7" x14ac:dyDescent="0.2">
      <c r="A21" s="252">
        <v>363</v>
      </c>
      <c r="B21" s="252" t="s">
        <v>15</v>
      </c>
      <c r="C21" s="253">
        <v>882620</v>
      </c>
      <c r="D21" s="253">
        <v>1677500</v>
      </c>
      <c r="E21" s="253">
        <v>5904</v>
      </c>
      <c r="F21" s="253">
        <v>21</v>
      </c>
      <c r="G21" s="253">
        <v>4</v>
      </c>
    </row>
    <row r="22" spans="1:7" x14ac:dyDescent="0.2">
      <c r="A22" s="252">
        <v>200</v>
      </c>
      <c r="B22" s="252" t="s">
        <v>16</v>
      </c>
      <c r="C22" s="253">
        <v>164260</v>
      </c>
      <c r="D22" s="253">
        <v>247920</v>
      </c>
      <c r="E22" s="253">
        <v>1668</v>
      </c>
      <c r="F22" s="253">
        <v>23</v>
      </c>
      <c r="G22" s="253">
        <v>5</v>
      </c>
    </row>
    <row r="23" spans="1:7" x14ac:dyDescent="0.2">
      <c r="A23" s="252">
        <v>3</v>
      </c>
      <c r="B23" s="252" t="s">
        <v>17</v>
      </c>
      <c r="C23" s="253">
        <v>13110</v>
      </c>
      <c r="D23" s="253">
        <v>8300</v>
      </c>
      <c r="E23" s="253">
        <v>1029</v>
      </c>
      <c r="F23" s="253">
        <v>1</v>
      </c>
      <c r="G23" s="253">
        <v>1</v>
      </c>
    </row>
    <row r="24" spans="1:7" x14ac:dyDescent="0.2">
      <c r="A24" s="252">
        <v>202</v>
      </c>
      <c r="B24" s="252" t="s">
        <v>18</v>
      </c>
      <c r="C24" s="253">
        <v>178310</v>
      </c>
      <c r="D24" s="253">
        <v>314800</v>
      </c>
      <c r="E24" s="253">
        <v>2048</v>
      </c>
      <c r="F24" s="253">
        <v>5</v>
      </c>
      <c r="G24" s="253">
        <v>1</v>
      </c>
    </row>
    <row r="25" spans="1:7" x14ac:dyDescent="0.2">
      <c r="A25" s="252">
        <v>106</v>
      </c>
      <c r="B25" s="252" t="s">
        <v>19</v>
      </c>
      <c r="C25" s="253">
        <v>76040</v>
      </c>
      <c r="D25" s="253">
        <v>109660</v>
      </c>
      <c r="E25" s="253">
        <v>1472</v>
      </c>
      <c r="F25" s="253">
        <v>3</v>
      </c>
      <c r="G25" s="253">
        <v>1</v>
      </c>
    </row>
    <row r="26" spans="1:7" x14ac:dyDescent="0.2">
      <c r="A26" s="252">
        <v>743</v>
      </c>
      <c r="B26" s="252" t="s">
        <v>20</v>
      </c>
      <c r="C26" s="253">
        <v>15930</v>
      </c>
      <c r="D26" s="253">
        <v>8180</v>
      </c>
      <c r="E26" s="253">
        <v>859</v>
      </c>
      <c r="F26" s="253">
        <v>2</v>
      </c>
      <c r="G26" s="253">
        <v>2</v>
      </c>
    </row>
    <row r="27" spans="1:7" x14ac:dyDescent="0.2">
      <c r="A27" s="252">
        <v>744</v>
      </c>
      <c r="B27" s="252" t="s">
        <v>21</v>
      </c>
      <c r="C27" s="253">
        <v>4780</v>
      </c>
      <c r="D27" s="253">
        <v>420</v>
      </c>
      <c r="E27" s="253">
        <v>312</v>
      </c>
      <c r="F27" s="253">
        <v>7</v>
      </c>
      <c r="G27" s="253">
        <v>1</v>
      </c>
    </row>
    <row r="28" spans="1:7" x14ac:dyDescent="0.2">
      <c r="A28" s="252">
        <v>308</v>
      </c>
      <c r="B28" s="252" t="s">
        <v>22</v>
      </c>
      <c r="C28" s="253">
        <v>21210</v>
      </c>
      <c r="D28" s="253">
        <v>8170</v>
      </c>
      <c r="E28" s="253">
        <v>1529</v>
      </c>
      <c r="F28" s="253">
        <v>5</v>
      </c>
      <c r="G28" s="253">
        <v>1</v>
      </c>
    </row>
    <row r="29" spans="1:7" x14ac:dyDescent="0.2">
      <c r="A29" s="252">
        <v>489</v>
      </c>
      <c r="B29" s="252" t="s">
        <v>23</v>
      </c>
      <c r="C29" s="253">
        <v>44740</v>
      </c>
      <c r="D29" s="253">
        <v>19430</v>
      </c>
      <c r="E29" s="253">
        <v>1632</v>
      </c>
      <c r="F29" s="253">
        <v>3</v>
      </c>
      <c r="G29" s="253">
        <v>1</v>
      </c>
    </row>
    <row r="30" spans="1:7" x14ac:dyDescent="0.2">
      <c r="A30" s="252">
        <v>203</v>
      </c>
      <c r="B30" s="252" t="s">
        <v>24</v>
      </c>
      <c r="C30" s="253">
        <v>50440</v>
      </c>
      <c r="D30" s="253">
        <v>29460</v>
      </c>
      <c r="E30" s="253">
        <v>777</v>
      </c>
      <c r="F30" s="253">
        <v>17</v>
      </c>
      <c r="G30" s="253">
        <v>5</v>
      </c>
    </row>
    <row r="31" spans="1:7" x14ac:dyDescent="0.2">
      <c r="A31" s="252">
        <v>5</v>
      </c>
      <c r="B31" s="252" t="s">
        <v>25</v>
      </c>
      <c r="C31" s="253">
        <v>8780</v>
      </c>
      <c r="D31" s="253">
        <v>1850</v>
      </c>
      <c r="E31" s="253">
        <v>655</v>
      </c>
      <c r="F31" s="253">
        <v>3</v>
      </c>
      <c r="G31" s="253">
        <v>1</v>
      </c>
    </row>
    <row r="32" spans="1:7" x14ac:dyDescent="0.2">
      <c r="A32" s="252">
        <v>888</v>
      </c>
      <c r="B32" s="252" t="s">
        <v>26</v>
      </c>
      <c r="C32" s="253">
        <v>13930</v>
      </c>
      <c r="D32" s="253">
        <v>4990</v>
      </c>
      <c r="E32" s="253">
        <v>864</v>
      </c>
      <c r="F32" s="253">
        <v>3</v>
      </c>
      <c r="G32" s="253">
        <v>2</v>
      </c>
    </row>
    <row r="33" spans="1:7" x14ac:dyDescent="0.2">
      <c r="A33" s="252">
        <v>370</v>
      </c>
      <c r="B33" s="252" t="s">
        <v>27</v>
      </c>
      <c r="C33" s="253">
        <v>4720</v>
      </c>
      <c r="D33" s="253">
        <v>220</v>
      </c>
      <c r="E33" s="253">
        <v>546</v>
      </c>
      <c r="F33" s="253">
        <v>4</v>
      </c>
      <c r="G33" s="253">
        <v>2</v>
      </c>
    </row>
    <row r="34" spans="1:7" x14ac:dyDescent="0.2">
      <c r="A34" s="252">
        <v>889</v>
      </c>
      <c r="B34" s="252" t="s">
        <v>28</v>
      </c>
      <c r="C34" s="253">
        <v>14390</v>
      </c>
      <c r="D34" s="253">
        <v>9590</v>
      </c>
      <c r="E34" s="253">
        <v>738</v>
      </c>
      <c r="F34" s="253">
        <v>2</v>
      </c>
      <c r="G34" s="253">
        <v>1</v>
      </c>
    </row>
    <row r="35" spans="1:7" x14ac:dyDescent="0.2">
      <c r="A35" s="252">
        <v>7</v>
      </c>
      <c r="B35" s="252" t="s">
        <v>29</v>
      </c>
      <c r="C35" s="253">
        <v>7260</v>
      </c>
      <c r="D35" s="253">
        <v>950</v>
      </c>
      <c r="E35" s="253">
        <v>152</v>
      </c>
      <c r="F35" s="253">
        <v>14</v>
      </c>
      <c r="G35" s="253">
        <v>3</v>
      </c>
    </row>
    <row r="36" spans="1:7" x14ac:dyDescent="0.2">
      <c r="A36" s="252">
        <v>491</v>
      </c>
      <c r="B36" s="252" t="s">
        <v>30</v>
      </c>
      <c r="C36" s="253">
        <v>7320</v>
      </c>
      <c r="D36" s="253">
        <v>390</v>
      </c>
      <c r="E36" s="253">
        <v>484</v>
      </c>
      <c r="F36" s="253">
        <v>3</v>
      </c>
      <c r="G36" s="253">
        <v>2</v>
      </c>
    </row>
    <row r="37" spans="1:7" x14ac:dyDescent="0.2">
      <c r="A37" s="252">
        <v>1724</v>
      </c>
      <c r="B37" s="252" t="s">
        <v>31</v>
      </c>
      <c r="C37" s="253">
        <v>14670</v>
      </c>
      <c r="D37" s="253">
        <v>3610</v>
      </c>
      <c r="E37" s="253">
        <v>485</v>
      </c>
      <c r="F37" s="253">
        <v>9</v>
      </c>
      <c r="G37" s="253">
        <v>5</v>
      </c>
    </row>
    <row r="38" spans="1:7" x14ac:dyDescent="0.2">
      <c r="A38" s="252">
        <v>893</v>
      </c>
      <c r="B38" s="252" t="s">
        <v>583</v>
      </c>
      <c r="C38" s="253">
        <v>11300</v>
      </c>
      <c r="D38" s="253">
        <v>1510</v>
      </c>
      <c r="E38" s="253">
        <v>303</v>
      </c>
      <c r="F38" s="253">
        <v>11</v>
      </c>
      <c r="G38" s="253">
        <v>4</v>
      </c>
    </row>
    <row r="39" spans="1:7" x14ac:dyDescent="0.2">
      <c r="A39" s="252">
        <v>373</v>
      </c>
      <c r="B39" s="252" t="s">
        <v>584</v>
      </c>
      <c r="C39" s="253">
        <v>23510</v>
      </c>
      <c r="D39" s="253">
        <v>3720</v>
      </c>
      <c r="E39" s="253">
        <v>770</v>
      </c>
      <c r="F39" s="253">
        <v>7</v>
      </c>
      <c r="G39" s="253">
        <v>4</v>
      </c>
    </row>
    <row r="40" spans="1:7" x14ac:dyDescent="0.2">
      <c r="A40" s="252">
        <v>748</v>
      </c>
      <c r="B40" s="252" t="s">
        <v>34</v>
      </c>
      <c r="C40" s="253">
        <v>72850</v>
      </c>
      <c r="D40" s="253">
        <v>83990</v>
      </c>
      <c r="E40" s="253">
        <v>1787</v>
      </c>
      <c r="F40" s="253">
        <v>8</v>
      </c>
      <c r="G40" s="253">
        <v>2</v>
      </c>
    </row>
    <row r="41" spans="1:7" x14ac:dyDescent="0.2">
      <c r="A41" s="252">
        <v>1859</v>
      </c>
      <c r="B41" s="252" t="s">
        <v>35</v>
      </c>
      <c r="C41" s="253">
        <v>43140</v>
      </c>
      <c r="D41" s="253">
        <v>19980</v>
      </c>
      <c r="E41" s="253">
        <v>643</v>
      </c>
      <c r="F41" s="253">
        <v>23</v>
      </c>
      <c r="G41" s="253">
        <v>5</v>
      </c>
    </row>
    <row r="42" spans="1:7" x14ac:dyDescent="0.2">
      <c r="A42" s="252">
        <v>1721</v>
      </c>
      <c r="B42" s="252" t="s">
        <v>36</v>
      </c>
      <c r="C42" s="253">
        <v>24030</v>
      </c>
      <c r="D42" s="253">
        <v>6230</v>
      </c>
      <c r="E42" s="253">
        <v>620</v>
      </c>
      <c r="F42" s="253">
        <v>8</v>
      </c>
      <c r="G42" s="253">
        <v>3</v>
      </c>
    </row>
    <row r="43" spans="1:7" x14ac:dyDescent="0.2">
      <c r="A43" s="252">
        <v>568</v>
      </c>
      <c r="B43" s="252" t="s">
        <v>37</v>
      </c>
      <c r="C43" s="253">
        <v>6710</v>
      </c>
      <c r="D43" s="253">
        <v>290</v>
      </c>
      <c r="E43" s="253">
        <v>443</v>
      </c>
      <c r="F43" s="253">
        <v>6</v>
      </c>
      <c r="G43" s="253">
        <v>3</v>
      </c>
    </row>
    <row r="44" spans="1:7" x14ac:dyDescent="0.2">
      <c r="A44" s="252">
        <v>753</v>
      </c>
      <c r="B44" s="252" t="s">
        <v>38</v>
      </c>
      <c r="C44" s="253">
        <v>28190</v>
      </c>
      <c r="D44" s="253">
        <v>17320</v>
      </c>
      <c r="E44" s="253">
        <v>1333</v>
      </c>
      <c r="F44" s="253">
        <v>2</v>
      </c>
      <c r="G44" s="253">
        <v>1</v>
      </c>
    </row>
    <row r="45" spans="1:7" x14ac:dyDescent="0.2">
      <c r="A45" s="252">
        <v>209</v>
      </c>
      <c r="B45" s="252" t="s">
        <v>39</v>
      </c>
      <c r="C45" s="253">
        <v>21940</v>
      </c>
      <c r="D45" s="253">
        <v>9970</v>
      </c>
      <c r="E45" s="253">
        <v>932</v>
      </c>
      <c r="F45" s="253">
        <v>5</v>
      </c>
      <c r="G45" s="253">
        <v>3</v>
      </c>
    </row>
    <row r="46" spans="1:7" x14ac:dyDescent="0.2">
      <c r="A46" s="252">
        <v>375</v>
      </c>
      <c r="B46" s="252" t="s">
        <v>40</v>
      </c>
      <c r="C46" s="253">
        <v>38160</v>
      </c>
      <c r="D46" s="253">
        <v>21140</v>
      </c>
      <c r="E46" s="253">
        <v>2645</v>
      </c>
      <c r="F46" s="253">
        <v>3</v>
      </c>
      <c r="G46" s="253">
        <v>2</v>
      </c>
    </row>
    <row r="47" spans="1:7" x14ac:dyDescent="0.2">
      <c r="A47" s="252">
        <v>585</v>
      </c>
      <c r="B47" s="252" t="s">
        <v>41</v>
      </c>
      <c r="C47" s="253">
        <v>17930</v>
      </c>
      <c r="D47" s="253">
        <v>1650</v>
      </c>
      <c r="E47" s="253">
        <v>648</v>
      </c>
      <c r="F47" s="253">
        <v>9</v>
      </c>
      <c r="G47" s="253">
        <v>4</v>
      </c>
    </row>
    <row r="48" spans="1:7" x14ac:dyDescent="0.2">
      <c r="A48" s="252">
        <v>1728</v>
      </c>
      <c r="B48" s="252" t="s">
        <v>42</v>
      </c>
      <c r="C48" s="253">
        <v>17700</v>
      </c>
      <c r="D48" s="253">
        <v>4840</v>
      </c>
      <c r="E48" s="253">
        <v>645</v>
      </c>
      <c r="F48" s="253">
        <v>8</v>
      </c>
      <c r="G48" s="253">
        <v>4</v>
      </c>
    </row>
    <row r="49" spans="1:7" x14ac:dyDescent="0.2">
      <c r="A49" s="252">
        <v>376</v>
      </c>
      <c r="B49" s="252" t="s">
        <v>43</v>
      </c>
      <c r="C49" s="253">
        <v>6100</v>
      </c>
      <c r="D49" s="253">
        <v>410</v>
      </c>
      <c r="E49" s="253">
        <v>872</v>
      </c>
      <c r="F49" s="253">
        <v>3</v>
      </c>
      <c r="G49" s="253">
        <v>2</v>
      </c>
    </row>
    <row r="50" spans="1:7" x14ac:dyDescent="0.2">
      <c r="A50" s="252">
        <v>377</v>
      </c>
      <c r="B50" s="252" t="s">
        <v>44</v>
      </c>
      <c r="C50" s="253">
        <v>12260</v>
      </c>
      <c r="D50" s="253">
        <v>980</v>
      </c>
      <c r="E50" s="253">
        <v>1046</v>
      </c>
      <c r="F50" s="253">
        <v>5</v>
      </c>
      <c r="G50" s="253">
        <v>3</v>
      </c>
    </row>
    <row r="51" spans="1:7" x14ac:dyDescent="0.2">
      <c r="A51" s="252">
        <v>1901</v>
      </c>
      <c r="B51" s="252" t="s">
        <v>509</v>
      </c>
      <c r="C51" s="253">
        <v>25880</v>
      </c>
      <c r="D51" s="253">
        <v>4070</v>
      </c>
      <c r="E51" s="253">
        <v>1064</v>
      </c>
      <c r="F51" s="253">
        <v>17</v>
      </c>
      <c r="G51" s="253">
        <v>6</v>
      </c>
    </row>
    <row r="52" spans="1:7" x14ac:dyDescent="0.2">
      <c r="A52" s="252">
        <v>755</v>
      </c>
      <c r="B52" s="252" t="s">
        <v>45</v>
      </c>
      <c r="C52" s="253">
        <v>8390</v>
      </c>
      <c r="D52" s="253">
        <v>1850</v>
      </c>
      <c r="E52" s="253">
        <v>469</v>
      </c>
      <c r="F52" s="253">
        <v>6</v>
      </c>
      <c r="G52" s="253">
        <v>1</v>
      </c>
    </row>
    <row r="53" spans="1:7" x14ac:dyDescent="0.2">
      <c r="A53" s="252">
        <v>1681</v>
      </c>
      <c r="B53" s="252" t="s">
        <v>46</v>
      </c>
      <c r="C53" s="253">
        <v>20760</v>
      </c>
      <c r="D53" s="253">
        <v>3910</v>
      </c>
      <c r="E53" s="253">
        <v>251</v>
      </c>
      <c r="F53" s="253">
        <v>36</v>
      </c>
      <c r="G53" s="253">
        <v>5</v>
      </c>
    </row>
    <row r="54" spans="1:7" x14ac:dyDescent="0.2">
      <c r="A54" s="252">
        <v>147</v>
      </c>
      <c r="B54" s="252" t="s">
        <v>47</v>
      </c>
      <c r="C54" s="253">
        <v>19870</v>
      </c>
      <c r="D54" s="253">
        <v>12050</v>
      </c>
      <c r="E54" s="253">
        <v>1202</v>
      </c>
      <c r="F54" s="253">
        <v>3</v>
      </c>
      <c r="G54" s="253">
        <v>1</v>
      </c>
    </row>
    <row r="55" spans="1:7" x14ac:dyDescent="0.2">
      <c r="A55" s="252">
        <v>654</v>
      </c>
      <c r="B55" s="252" t="s">
        <v>48</v>
      </c>
      <c r="C55" s="253">
        <v>18120</v>
      </c>
      <c r="D55" s="253">
        <v>5390</v>
      </c>
      <c r="E55" s="253">
        <v>313</v>
      </c>
      <c r="F55" s="253">
        <v>18</v>
      </c>
      <c r="G55" s="253">
        <v>5</v>
      </c>
    </row>
    <row r="56" spans="1:7" x14ac:dyDescent="0.2">
      <c r="A56" s="252">
        <v>756</v>
      </c>
      <c r="B56" s="252" t="s">
        <v>49</v>
      </c>
      <c r="C56" s="253">
        <v>26720</v>
      </c>
      <c r="D56" s="253">
        <v>11500</v>
      </c>
      <c r="E56" s="253">
        <v>589</v>
      </c>
      <c r="F56" s="253">
        <v>13</v>
      </c>
      <c r="G56" s="253">
        <v>5</v>
      </c>
    </row>
    <row r="57" spans="1:7" x14ac:dyDescent="0.2">
      <c r="A57" s="252">
        <v>757</v>
      </c>
      <c r="B57" s="252" t="s">
        <v>50</v>
      </c>
      <c r="C57" s="253">
        <v>29930</v>
      </c>
      <c r="D57" s="253">
        <v>18740</v>
      </c>
      <c r="E57" s="253">
        <v>1187</v>
      </c>
      <c r="F57" s="253">
        <v>3</v>
      </c>
      <c r="G57" s="253">
        <v>2</v>
      </c>
    </row>
    <row r="58" spans="1:7" x14ac:dyDescent="0.2">
      <c r="A58" s="252">
        <v>758</v>
      </c>
      <c r="B58" s="252" t="s">
        <v>51</v>
      </c>
      <c r="C58" s="253">
        <v>198490</v>
      </c>
      <c r="D58" s="253">
        <v>283860</v>
      </c>
      <c r="E58" s="253">
        <v>2029</v>
      </c>
      <c r="F58" s="253">
        <v>3</v>
      </c>
      <c r="G58" s="253">
        <v>1</v>
      </c>
    </row>
    <row r="59" spans="1:7" x14ac:dyDescent="0.2">
      <c r="A59" s="252">
        <v>501</v>
      </c>
      <c r="B59" s="252" t="s">
        <v>52</v>
      </c>
      <c r="C59" s="253">
        <v>13260</v>
      </c>
      <c r="D59" s="253">
        <v>1990</v>
      </c>
      <c r="E59" s="253">
        <v>832</v>
      </c>
      <c r="F59" s="253">
        <v>4</v>
      </c>
      <c r="G59" s="253">
        <v>3</v>
      </c>
    </row>
    <row r="60" spans="1:7" x14ac:dyDescent="0.2">
      <c r="A60" s="252">
        <v>1876</v>
      </c>
      <c r="B60" s="252" t="s">
        <v>53</v>
      </c>
      <c r="C60" s="253">
        <v>29750</v>
      </c>
      <c r="D60" s="253">
        <v>7630</v>
      </c>
      <c r="E60" s="253">
        <v>367</v>
      </c>
      <c r="F60" s="253">
        <v>24</v>
      </c>
      <c r="G60" s="253">
        <v>6</v>
      </c>
    </row>
    <row r="61" spans="1:7" x14ac:dyDescent="0.2">
      <c r="A61" s="252">
        <v>213</v>
      </c>
      <c r="B61" s="252" t="s">
        <v>54</v>
      </c>
      <c r="C61" s="253">
        <v>18900</v>
      </c>
      <c r="D61" s="253">
        <v>6120</v>
      </c>
      <c r="E61" s="253">
        <v>749</v>
      </c>
      <c r="F61" s="253">
        <v>7</v>
      </c>
      <c r="G61" s="253">
        <v>2</v>
      </c>
    </row>
    <row r="62" spans="1:7" x14ac:dyDescent="0.2">
      <c r="A62" s="252">
        <v>899</v>
      </c>
      <c r="B62" s="252" t="s">
        <v>55</v>
      </c>
      <c r="C62" s="253">
        <v>30370</v>
      </c>
      <c r="D62" s="253">
        <v>25750</v>
      </c>
      <c r="E62" s="253">
        <v>1652</v>
      </c>
      <c r="F62" s="253">
        <v>2</v>
      </c>
      <c r="G62" s="253">
        <v>1</v>
      </c>
    </row>
    <row r="63" spans="1:7" x14ac:dyDescent="0.2">
      <c r="A63" s="252">
        <v>312</v>
      </c>
      <c r="B63" s="252" t="s">
        <v>56</v>
      </c>
      <c r="C63" s="253">
        <v>8390</v>
      </c>
      <c r="D63" s="253">
        <v>670</v>
      </c>
      <c r="E63" s="253">
        <v>633</v>
      </c>
      <c r="F63" s="253">
        <v>3</v>
      </c>
      <c r="G63" s="253">
        <v>3</v>
      </c>
    </row>
    <row r="64" spans="1:7" x14ac:dyDescent="0.2">
      <c r="A64" s="252">
        <v>313</v>
      </c>
      <c r="B64" s="252" t="s">
        <v>57</v>
      </c>
      <c r="C64" s="253">
        <v>17590</v>
      </c>
      <c r="D64" s="253">
        <v>5890</v>
      </c>
      <c r="E64" s="253">
        <v>1102</v>
      </c>
      <c r="F64" s="253">
        <v>2</v>
      </c>
      <c r="G64" s="253">
        <v>1</v>
      </c>
    </row>
    <row r="65" spans="1:7" x14ac:dyDescent="0.2">
      <c r="A65" s="252">
        <v>214</v>
      </c>
      <c r="B65" s="252" t="s">
        <v>58</v>
      </c>
      <c r="C65" s="253">
        <v>17210</v>
      </c>
      <c r="D65" s="253">
        <v>1040</v>
      </c>
      <c r="E65" s="253">
        <v>250</v>
      </c>
      <c r="F65" s="253">
        <v>21</v>
      </c>
      <c r="G65" s="253">
        <v>7</v>
      </c>
    </row>
    <row r="66" spans="1:7" x14ac:dyDescent="0.2">
      <c r="A66" s="252">
        <v>381</v>
      </c>
      <c r="B66" s="252" t="s">
        <v>59</v>
      </c>
      <c r="C66" s="253">
        <v>34460</v>
      </c>
      <c r="D66" s="253">
        <v>16590</v>
      </c>
      <c r="E66" s="253">
        <v>2424</v>
      </c>
      <c r="F66" s="253">
        <v>2</v>
      </c>
      <c r="G66" s="253">
        <v>1</v>
      </c>
    </row>
    <row r="67" spans="1:7" x14ac:dyDescent="0.2">
      <c r="A67" s="252">
        <v>502</v>
      </c>
      <c r="B67" s="252" t="s">
        <v>60</v>
      </c>
      <c r="C67" s="253">
        <v>66130</v>
      </c>
      <c r="D67" s="253">
        <v>35400</v>
      </c>
      <c r="E67" s="253">
        <v>2233</v>
      </c>
      <c r="F67" s="253">
        <v>1</v>
      </c>
      <c r="G67" s="253">
        <v>1</v>
      </c>
    </row>
    <row r="68" spans="1:7" x14ac:dyDescent="0.2">
      <c r="A68" s="252">
        <v>383</v>
      </c>
      <c r="B68" s="252" t="s">
        <v>61</v>
      </c>
      <c r="C68" s="253">
        <v>29730</v>
      </c>
      <c r="D68" s="253">
        <v>8640</v>
      </c>
      <c r="E68" s="253">
        <v>1311</v>
      </c>
      <c r="F68" s="253">
        <v>7</v>
      </c>
      <c r="G68" s="253">
        <v>3</v>
      </c>
    </row>
    <row r="69" spans="1:7" x14ac:dyDescent="0.2">
      <c r="A69" s="252">
        <v>109</v>
      </c>
      <c r="B69" s="252" t="s">
        <v>62</v>
      </c>
      <c r="C69" s="253">
        <v>32870</v>
      </c>
      <c r="D69" s="253">
        <v>18850</v>
      </c>
      <c r="E69" s="253">
        <v>479</v>
      </c>
      <c r="F69" s="253">
        <v>26</v>
      </c>
      <c r="G69" s="253">
        <v>8</v>
      </c>
    </row>
    <row r="70" spans="1:7" x14ac:dyDescent="0.2">
      <c r="A70" s="252">
        <v>1706</v>
      </c>
      <c r="B70" s="252" t="s">
        <v>63</v>
      </c>
      <c r="C70" s="253">
        <v>17750</v>
      </c>
      <c r="D70" s="253">
        <v>5710</v>
      </c>
      <c r="E70" s="253">
        <v>571</v>
      </c>
      <c r="F70" s="253">
        <v>10</v>
      </c>
      <c r="G70" s="253">
        <v>4</v>
      </c>
    </row>
    <row r="71" spans="1:7" x14ac:dyDescent="0.2">
      <c r="A71" s="252">
        <v>611</v>
      </c>
      <c r="B71" s="252" t="s">
        <v>64</v>
      </c>
      <c r="C71" s="253">
        <v>10140</v>
      </c>
      <c r="D71" s="253">
        <v>820</v>
      </c>
      <c r="E71" s="253">
        <v>640</v>
      </c>
      <c r="F71" s="253">
        <v>5</v>
      </c>
      <c r="G71" s="253">
        <v>2</v>
      </c>
    </row>
    <row r="72" spans="1:7" x14ac:dyDescent="0.2">
      <c r="A72" s="252">
        <v>1684</v>
      </c>
      <c r="B72" s="252" t="s">
        <v>65</v>
      </c>
      <c r="C72" s="253">
        <v>25000</v>
      </c>
      <c r="D72" s="253">
        <v>14570</v>
      </c>
      <c r="E72" s="253">
        <v>818</v>
      </c>
      <c r="F72" s="253">
        <v>6</v>
      </c>
      <c r="G72" s="253">
        <v>3</v>
      </c>
    </row>
    <row r="73" spans="1:7" x14ac:dyDescent="0.2">
      <c r="A73" s="252">
        <v>216</v>
      </c>
      <c r="B73" s="252" t="s">
        <v>66</v>
      </c>
      <c r="C73" s="253">
        <v>29190</v>
      </c>
      <c r="D73" s="253">
        <v>15530</v>
      </c>
      <c r="E73" s="253">
        <v>1435</v>
      </c>
      <c r="F73" s="253">
        <v>1</v>
      </c>
      <c r="G73" s="253">
        <v>1</v>
      </c>
    </row>
    <row r="74" spans="1:7" x14ac:dyDescent="0.2">
      <c r="A74" s="252">
        <v>148</v>
      </c>
      <c r="B74" s="252" t="s">
        <v>67</v>
      </c>
      <c r="C74" s="253">
        <v>25200</v>
      </c>
      <c r="D74" s="253">
        <v>10430</v>
      </c>
      <c r="E74" s="253">
        <v>473</v>
      </c>
      <c r="F74" s="253">
        <v>11</v>
      </c>
      <c r="G74" s="253">
        <v>3</v>
      </c>
    </row>
    <row r="75" spans="1:7" x14ac:dyDescent="0.2">
      <c r="A75" s="252">
        <v>1891</v>
      </c>
      <c r="B75" s="252" t="s">
        <v>385</v>
      </c>
      <c r="C75" s="253">
        <v>18630</v>
      </c>
      <c r="D75" s="253">
        <v>6420</v>
      </c>
      <c r="E75" s="253">
        <v>417</v>
      </c>
      <c r="F75" s="253">
        <v>9</v>
      </c>
      <c r="G75" s="253">
        <v>3</v>
      </c>
    </row>
    <row r="76" spans="1:7" x14ac:dyDescent="0.2">
      <c r="A76" s="252">
        <v>310</v>
      </c>
      <c r="B76" s="252" t="s">
        <v>68</v>
      </c>
      <c r="C76" s="253">
        <v>34650</v>
      </c>
      <c r="D76" s="253">
        <v>12830</v>
      </c>
      <c r="E76" s="253">
        <v>1233</v>
      </c>
      <c r="F76" s="253">
        <v>9</v>
      </c>
      <c r="G76" s="253">
        <v>4</v>
      </c>
    </row>
    <row r="77" spans="1:7" x14ac:dyDescent="0.2">
      <c r="A77" s="252">
        <v>1921</v>
      </c>
      <c r="B77" s="252" t="s">
        <v>585</v>
      </c>
      <c r="C77" s="253">
        <v>48640</v>
      </c>
      <c r="D77" s="253">
        <v>28420</v>
      </c>
      <c r="E77" s="253">
        <v>528</v>
      </c>
      <c r="F77" s="253">
        <v>42</v>
      </c>
      <c r="G77" s="253">
        <v>10</v>
      </c>
    </row>
    <row r="78" spans="1:7" x14ac:dyDescent="0.2">
      <c r="A78" s="252">
        <v>1663</v>
      </c>
      <c r="B78" s="252" t="s">
        <v>69</v>
      </c>
      <c r="C78" s="253">
        <v>8220</v>
      </c>
      <c r="D78" s="253">
        <v>320</v>
      </c>
      <c r="E78" s="253">
        <v>154</v>
      </c>
      <c r="F78" s="253">
        <v>17</v>
      </c>
      <c r="G78" s="253">
        <v>4</v>
      </c>
    </row>
    <row r="79" spans="1:7" x14ac:dyDescent="0.2">
      <c r="A79" s="252">
        <v>736</v>
      </c>
      <c r="B79" s="252" t="s">
        <v>70</v>
      </c>
      <c r="C79" s="253">
        <v>32450</v>
      </c>
      <c r="D79" s="253">
        <v>5840</v>
      </c>
      <c r="E79" s="253">
        <v>837</v>
      </c>
      <c r="F79" s="253">
        <v>21</v>
      </c>
      <c r="G79" s="253">
        <v>5</v>
      </c>
    </row>
    <row r="80" spans="1:7" x14ac:dyDescent="0.2">
      <c r="A80" s="252">
        <v>1690</v>
      </c>
      <c r="B80" s="252" t="s">
        <v>71</v>
      </c>
      <c r="C80" s="253">
        <v>19590</v>
      </c>
      <c r="D80" s="253">
        <v>5100</v>
      </c>
      <c r="E80" s="253">
        <v>280</v>
      </c>
      <c r="F80" s="253">
        <v>22</v>
      </c>
      <c r="G80" s="253">
        <v>5</v>
      </c>
    </row>
    <row r="81" spans="1:7" x14ac:dyDescent="0.2">
      <c r="A81" s="252">
        <v>503</v>
      </c>
      <c r="B81" s="252" t="s">
        <v>72</v>
      </c>
      <c r="C81" s="253">
        <v>104780</v>
      </c>
      <c r="D81" s="253">
        <v>87200</v>
      </c>
      <c r="E81" s="253">
        <v>3378</v>
      </c>
      <c r="F81" s="253">
        <v>3</v>
      </c>
      <c r="G81" s="253">
        <v>1</v>
      </c>
    </row>
    <row r="82" spans="1:7" x14ac:dyDescent="0.2">
      <c r="A82" s="252">
        <v>10</v>
      </c>
      <c r="B82" s="252" t="s">
        <v>73</v>
      </c>
      <c r="C82" s="253">
        <v>26170</v>
      </c>
      <c r="D82" s="253">
        <v>19100</v>
      </c>
      <c r="E82" s="253">
        <v>668</v>
      </c>
      <c r="F82" s="253">
        <v>11</v>
      </c>
      <c r="G82" s="253">
        <v>3</v>
      </c>
    </row>
    <row r="83" spans="1:7" x14ac:dyDescent="0.2">
      <c r="A83" s="252">
        <v>400</v>
      </c>
      <c r="B83" s="252" t="s">
        <v>74</v>
      </c>
      <c r="C83" s="253">
        <v>60630</v>
      </c>
      <c r="D83" s="253">
        <v>58710</v>
      </c>
      <c r="E83" s="253">
        <v>1654</v>
      </c>
      <c r="F83" s="253">
        <v>3</v>
      </c>
      <c r="G83" s="253">
        <v>2</v>
      </c>
    </row>
    <row r="84" spans="1:7" x14ac:dyDescent="0.2">
      <c r="A84" s="252">
        <v>762</v>
      </c>
      <c r="B84" s="252" t="s">
        <v>75</v>
      </c>
      <c r="C84" s="253">
        <v>31040</v>
      </c>
      <c r="D84" s="253">
        <v>22730</v>
      </c>
      <c r="E84" s="253">
        <v>812</v>
      </c>
      <c r="F84" s="253">
        <v>6</v>
      </c>
      <c r="G84" s="253">
        <v>3</v>
      </c>
    </row>
    <row r="85" spans="1:7" x14ac:dyDescent="0.2">
      <c r="A85" s="252">
        <v>150</v>
      </c>
      <c r="B85" s="252" t="s">
        <v>76</v>
      </c>
      <c r="C85" s="253">
        <v>109080</v>
      </c>
      <c r="D85" s="253">
        <v>146780</v>
      </c>
      <c r="E85" s="253">
        <v>1668</v>
      </c>
      <c r="F85" s="253">
        <v>7</v>
      </c>
      <c r="G85" s="253">
        <v>2</v>
      </c>
    </row>
    <row r="86" spans="1:7" x14ac:dyDescent="0.2">
      <c r="A86" s="252">
        <v>384</v>
      </c>
      <c r="B86" s="252" t="s">
        <v>77</v>
      </c>
      <c r="C86" s="253">
        <v>18590</v>
      </c>
      <c r="D86" s="253">
        <v>2990</v>
      </c>
      <c r="E86" s="253">
        <v>2256</v>
      </c>
      <c r="F86" s="253">
        <v>1</v>
      </c>
      <c r="G86" s="253">
        <v>1</v>
      </c>
    </row>
    <row r="87" spans="1:7" x14ac:dyDescent="0.2">
      <c r="A87" s="252">
        <v>1774</v>
      </c>
      <c r="B87" s="252" t="s">
        <v>78</v>
      </c>
      <c r="C87" s="253">
        <v>21030</v>
      </c>
      <c r="D87" s="253">
        <v>8200</v>
      </c>
      <c r="E87" s="253">
        <v>443</v>
      </c>
      <c r="F87" s="253">
        <v>11</v>
      </c>
      <c r="G87" s="253">
        <v>3</v>
      </c>
    </row>
    <row r="88" spans="1:7" x14ac:dyDescent="0.2">
      <c r="A88" s="252">
        <v>221</v>
      </c>
      <c r="B88" s="252" t="s">
        <v>79</v>
      </c>
      <c r="C88" s="253">
        <v>11480</v>
      </c>
      <c r="D88" s="253">
        <v>5300</v>
      </c>
      <c r="E88" s="253">
        <v>841</v>
      </c>
      <c r="F88" s="253">
        <v>1</v>
      </c>
      <c r="G88" s="253">
        <v>1</v>
      </c>
    </row>
    <row r="89" spans="1:7" x14ac:dyDescent="0.2">
      <c r="A89" s="252">
        <v>222</v>
      </c>
      <c r="B89" s="252" t="s">
        <v>80</v>
      </c>
      <c r="C89" s="253">
        <v>61520</v>
      </c>
      <c r="D89" s="253">
        <v>63970</v>
      </c>
      <c r="E89" s="253">
        <v>1097</v>
      </c>
      <c r="F89" s="253">
        <v>7</v>
      </c>
      <c r="G89" s="253">
        <v>3</v>
      </c>
    </row>
    <row r="90" spans="1:7" x14ac:dyDescent="0.2">
      <c r="A90" s="252">
        <v>766</v>
      </c>
      <c r="B90" s="252" t="s">
        <v>81</v>
      </c>
      <c r="C90" s="253">
        <v>23130</v>
      </c>
      <c r="D90" s="253">
        <v>10050</v>
      </c>
      <c r="E90" s="253">
        <v>1138</v>
      </c>
      <c r="F90" s="253">
        <v>3</v>
      </c>
      <c r="G90" s="253">
        <v>2</v>
      </c>
    </row>
    <row r="91" spans="1:7" x14ac:dyDescent="0.2">
      <c r="A91" s="252">
        <v>58</v>
      </c>
      <c r="B91" s="252" t="s">
        <v>82</v>
      </c>
      <c r="C91" s="253">
        <v>23850</v>
      </c>
      <c r="D91" s="253">
        <v>14310</v>
      </c>
      <c r="E91" s="253">
        <v>536</v>
      </c>
      <c r="F91" s="253">
        <v>21</v>
      </c>
      <c r="G91" s="253">
        <v>2</v>
      </c>
    </row>
    <row r="92" spans="1:7" x14ac:dyDescent="0.2">
      <c r="A92" s="252">
        <v>505</v>
      </c>
      <c r="B92" s="252" t="s">
        <v>83</v>
      </c>
      <c r="C92" s="253">
        <v>138720</v>
      </c>
      <c r="D92" s="253">
        <v>168840</v>
      </c>
      <c r="E92" s="253">
        <v>2511</v>
      </c>
      <c r="F92" s="253">
        <v>3</v>
      </c>
      <c r="G92" s="253">
        <v>2</v>
      </c>
    </row>
    <row r="93" spans="1:7" x14ac:dyDescent="0.2">
      <c r="A93" s="252">
        <v>498</v>
      </c>
      <c r="B93" s="252" t="s">
        <v>84</v>
      </c>
      <c r="C93" s="253">
        <v>15250</v>
      </c>
      <c r="D93" s="253">
        <v>2230</v>
      </c>
      <c r="E93" s="253">
        <v>460</v>
      </c>
      <c r="F93" s="253">
        <v>10</v>
      </c>
      <c r="G93" s="253">
        <v>3</v>
      </c>
    </row>
    <row r="94" spans="1:7" x14ac:dyDescent="0.2">
      <c r="A94" s="252">
        <v>1719</v>
      </c>
      <c r="B94" s="252" t="s">
        <v>85</v>
      </c>
      <c r="C94" s="253">
        <v>18860</v>
      </c>
      <c r="D94" s="253">
        <v>2610</v>
      </c>
      <c r="E94" s="253">
        <v>726</v>
      </c>
      <c r="F94" s="253">
        <v>7</v>
      </c>
      <c r="G94" s="253">
        <v>5</v>
      </c>
    </row>
    <row r="95" spans="1:7" x14ac:dyDescent="0.2">
      <c r="A95" s="252">
        <v>303</v>
      </c>
      <c r="B95" s="252" t="s">
        <v>86</v>
      </c>
      <c r="C95" s="253">
        <v>38880</v>
      </c>
      <c r="D95" s="253">
        <v>24100</v>
      </c>
      <c r="E95" s="253">
        <v>760</v>
      </c>
      <c r="F95" s="253">
        <v>10</v>
      </c>
      <c r="G95" s="253">
        <v>3</v>
      </c>
    </row>
    <row r="96" spans="1:7" x14ac:dyDescent="0.2">
      <c r="A96" s="252">
        <v>225</v>
      </c>
      <c r="B96" s="252" t="s">
        <v>87</v>
      </c>
      <c r="C96" s="253">
        <v>16550</v>
      </c>
      <c r="D96" s="253">
        <v>5690</v>
      </c>
      <c r="E96" s="253">
        <v>743</v>
      </c>
      <c r="F96" s="253">
        <v>6</v>
      </c>
      <c r="G96" s="253">
        <v>3</v>
      </c>
    </row>
    <row r="97" spans="1:7" x14ac:dyDescent="0.2">
      <c r="A97" s="252">
        <v>226</v>
      </c>
      <c r="B97" s="252" t="s">
        <v>88</v>
      </c>
      <c r="C97" s="253">
        <v>25890</v>
      </c>
      <c r="D97" s="253">
        <v>17800</v>
      </c>
      <c r="E97" s="253">
        <v>1136</v>
      </c>
      <c r="F97" s="253">
        <v>5</v>
      </c>
      <c r="G97" s="253">
        <v>1</v>
      </c>
    </row>
    <row r="98" spans="1:7" x14ac:dyDescent="0.2">
      <c r="A98" s="252">
        <v>1711</v>
      </c>
      <c r="B98" s="252" t="s">
        <v>89</v>
      </c>
      <c r="C98" s="253">
        <v>29750</v>
      </c>
      <c r="D98" s="253">
        <v>16760</v>
      </c>
      <c r="E98" s="253">
        <v>684</v>
      </c>
      <c r="F98" s="253">
        <v>11</v>
      </c>
      <c r="G98" s="253">
        <v>5</v>
      </c>
    </row>
    <row r="99" spans="1:7" x14ac:dyDescent="0.2">
      <c r="A99" s="252">
        <v>385</v>
      </c>
      <c r="B99" s="252" t="s">
        <v>90</v>
      </c>
      <c r="C99" s="253">
        <v>26720</v>
      </c>
      <c r="D99" s="253">
        <v>10870</v>
      </c>
      <c r="E99" s="253">
        <v>1476</v>
      </c>
      <c r="F99" s="253">
        <v>1</v>
      </c>
      <c r="G99" s="253">
        <v>1</v>
      </c>
    </row>
    <row r="100" spans="1:7" x14ac:dyDescent="0.2">
      <c r="A100" s="252">
        <v>228</v>
      </c>
      <c r="B100" s="252" t="s">
        <v>91</v>
      </c>
      <c r="C100" s="253">
        <v>113560</v>
      </c>
      <c r="D100" s="253">
        <v>129650</v>
      </c>
      <c r="E100" s="253">
        <v>1425</v>
      </c>
      <c r="F100" s="253">
        <v>28</v>
      </c>
      <c r="G100" s="253">
        <v>5</v>
      </c>
    </row>
    <row r="101" spans="1:7" x14ac:dyDescent="0.2">
      <c r="A101" s="252">
        <v>317</v>
      </c>
      <c r="B101" s="252" t="s">
        <v>92</v>
      </c>
      <c r="C101" s="253">
        <v>6340</v>
      </c>
      <c r="D101" s="253">
        <v>780</v>
      </c>
      <c r="E101" s="253">
        <v>866</v>
      </c>
      <c r="F101" s="253">
        <v>3</v>
      </c>
      <c r="G101" s="253">
        <v>1</v>
      </c>
    </row>
    <row r="102" spans="1:7" x14ac:dyDescent="0.2">
      <c r="A102" s="252">
        <v>1651</v>
      </c>
      <c r="B102" s="252" t="s">
        <v>93</v>
      </c>
      <c r="C102" s="253">
        <v>14690</v>
      </c>
      <c r="D102" s="253">
        <v>2820</v>
      </c>
      <c r="E102" s="253">
        <v>358</v>
      </c>
      <c r="F102" s="253">
        <v>13</v>
      </c>
      <c r="G102" s="253">
        <v>4</v>
      </c>
    </row>
    <row r="103" spans="1:7" x14ac:dyDescent="0.2">
      <c r="A103" s="252">
        <v>770</v>
      </c>
      <c r="B103" s="252" t="s">
        <v>94</v>
      </c>
      <c r="C103" s="253">
        <v>14600</v>
      </c>
      <c r="D103" s="253">
        <v>4490</v>
      </c>
      <c r="E103" s="253">
        <v>542</v>
      </c>
      <c r="F103" s="253">
        <v>11</v>
      </c>
      <c r="G103" s="253">
        <v>4</v>
      </c>
    </row>
    <row r="104" spans="1:7" x14ac:dyDescent="0.2">
      <c r="A104" s="252">
        <v>1903</v>
      </c>
      <c r="B104" s="252" t="s">
        <v>510</v>
      </c>
      <c r="C104" s="253">
        <v>17030</v>
      </c>
      <c r="D104" s="253">
        <v>2450</v>
      </c>
      <c r="E104" s="253">
        <v>415</v>
      </c>
      <c r="F104" s="253">
        <v>19</v>
      </c>
      <c r="G104" s="253">
        <v>5</v>
      </c>
    </row>
    <row r="105" spans="1:7" x14ac:dyDescent="0.2">
      <c r="A105" s="252">
        <v>772</v>
      </c>
      <c r="B105" s="252" t="s">
        <v>95</v>
      </c>
      <c r="C105" s="253">
        <v>254470</v>
      </c>
      <c r="D105" s="253">
        <v>498750</v>
      </c>
      <c r="E105" s="253">
        <v>2388</v>
      </c>
      <c r="F105" s="253">
        <v>1</v>
      </c>
      <c r="G105" s="253">
        <v>1</v>
      </c>
    </row>
    <row r="106" spans="1:7" x14ac:dyDescent="0.2">
      <c r="A106" s="252">
        <v>230</v>
      </c>
      <c r="B106" s="252" t="s">
        <v>96</v>
      </c>
      <c r="C106" s="253">
        <v>21240</v>
      </c>
      <c r="D106" s="253">
        <v>8900</v>
      </c>
      <c r="E106" s="253">
        <v>649</v>
      </c>
      <c r="F106" s="253">
        <v>5</v>
      </c>
      <c r="G106" s="253">
        <v>3</v>
      </c>
    </row>
    <row r="107" spans="1:7" x14ac:dyDescent="0.2">
      <c r="A107" s="252">
        <v>114</v>
      </c>
      <c r="B107" s="252" t="s">
        <v>97</v>
      </c>
      <c r="C107" s="253">
        <v>113140</v>
      </c>
      <c r="D107" s="253">
        <v>120210</v>
      </c>
      <c r="E107" s="253">
        <v>818</v>
      </c>
      <c r="F107" s="253">
        <v>28</v>
      </c>
      <c r="G107" s="253">
        <v>11</v>
      </c>
    </row>
    <row r="108" spans="1:7" x14ac:dyDescent="0.2">
      <c r="A108" s="252">
        <v>388</v>
      </c>
      <c r="B108" s="252" t="s">
        <v>98</v>
      </c>
      <c r="C108" s="253">
        <v>18670</v>
      </c>
      <c r="D108" s="253">
        <v>10630</v>
      </c>
      <c r="E108" s="253">
        <v>1344</v>
      </c>
      <c r="F108" s="253">
        <v>1</v>
      </c>
      <c r="G108" s="253">
        <v>1</v>
      </c>
    </row>
    <row r="109" spans="1:7" x14ac:dyDescent="0.2">
      <c r="A109" s="252">
        <v>153</v>
      </c>
      <c r="B109" s="252" t="s">
        <v>99</v>
      </c>
      <c r="C109" s="253">
        <v>166850</v>
      </c>
      <c r="D109" s="253">
        <v>249110</v>
      </c>
      <c r="E109" s="253">
        <v>2079</v>
      </c>
      <c r="F109" s="253">
        <v>10</v>
      </c>
      <c r="G109" s="253">
        <v>2</v>
      </c>
    </row>
    <row r="110" spans="1:7" x14ac:dyDescent="0.2">
      <c r="A110" s="252">
        <v>232</v>
      </c>
      <c r="B110" s="252" t="s">
        <v>100</v>
      </c>
      <c r="C110" s="253">
        <v>29630</v>
      </c>
      <c r="D110" s="253">
        <v>13680</v>
      </c>
      <c r="E110" s="253">
        <v>693</v>
      </c>
      <c r="F110" s="253">
        <v>14</v>
      </c>
      <c r="G110" s="253">
        <v>4</v>
      </c>
    </row>
    <row r="111" spans="1:7" x14ac:dyDescent="0.2">
      <c r="A111" s="252">
        <v>233</v>
      </c>
      <c r="B111" s="252" t="s">
        <v>101</v>
      </c>
      <c r="C111" s="253">
        <v>26150</v>
      </c>
      <c r="D111" s="253">
        <v>16380</v>
      </c>
      <c r="E111" s="253">
        <v>819</v>
      </c>
      <c r="F111" s="253">
        <v>8</v>
      </c>
      <c r="G111" s="253">
        <v>1</v>
      </c>
    </row>
    <row r="112" spans="1:7" x14ac:dyDescent="0.2">
      <c r="A112" s="252">
        <v>777</v>
      </c>
      <c r="B112" s="252" t="s">
        <v>102</v>
      </c>
      <c r="C112" s="253">
        <v>45000</v>
      </c>
      <c r="D112" s="253">
        <v>36760</v>
      </c>
      <c r="E112" s="253">
        <v>1610</v>
      </c>
      <c r="F112" s="253">
        <v>3</v>
      </c>
      <c r="G112" s="253">
        <v>1</v>
      </c>
    </row>
    <row r="113" spans="1:7" x14ac:dyDescent="0.2">
      <c r="A113" s="252">
        <v>1722</v>
      </c>
      <c r="B113" s="252" t="s">
        <v>103</v>
      </c>
      <c r="C113" s="253">
        <v>6930</v>
      </c>
      <c r="D113" s="253">
        <v>770</v>
      </c>
      <c r="E113" s="253">
        <v>202</v>
      </c>
      <c r="F113" s="253">
        <v>8</v>
      </c>
      <c r="G113" s="253">
        <v>3</v>
      </c>
    </row>
    <row r="114" spans="1:7" x14ac:dyDescent="0.2">
      <c r="A114" s="252">
        <v>70</v>
      </c>
      <c r="B114" s="252" t="s">
        <v>104</v>
      </c>
      <c r="C114" s="253">
        <v>19940</v>
      </c>
      <c r="D114" s="253">
        <v>15010</v>
      </c>
      <c r="E114" s="253">
        <v>666</v>
      </c>
      <c r="F114" s="253">
        <v>11</v>
      </c>
      <c r="G114" s="253">
        <v>3</v>
      </c>
    </row>
    <row r="115" spans="1:7" x14ac:dyDescent="0.2">
      <c r="A115" s="252">
        <v>779</v>
      </c>
      <c r="B115" s="252" t="s">
        <v>105</v>
      </c>
      <c r="C115" s="253">
        <v>20230</v>
      </c>
      <c r="D115" s="253">
        <v>7480</v>
      </c>
      <c r="E115" s="253">
        <v>1064</v>
      </c>
      <c r="F115" s="253">
        <v>3</v>
      </c>
      <c r="G115" s="253">
        <v>2</v>
      </c>
    </row>
    <row r="116" spans="1:7" x14ac:dyDescent="0.2">
      <c r="A116" s="252">
        <v>236</v>
      </c>
      <c r="B116" s="252" t="s">
        <v>106</v>
      </c>
      <c r="C116" s="253">
        <v>25330</v>
      </c>
      <c r="D116" s="253">
        <v>8810</v>
      </c>
      <c r="E116" s="253">
        <v>578</v>
      </c>
      <c r="F116" s="253">
        <v>8</v>
      </c>
      <c r="G116" s="253">
        <v>3</v>
      </c>
    </row>
    <row r="117" spans="1:7" x14ac:dyDescent="0.2">
      <c r="A117" s="252">
        <v>1771</v>
      </c>
      <c r="B117" s="252" t="s">
        <v>107</v>
      </c>
      <c r="C117" s="253">
        <v>35870</v>
      </c>
      <c r="D117" s="253">
        <v>19910</v>
      </c>
      <c r="E117" s="253">
        <v>1333</v>
      </c>
      <c r="F117" s="253">
        <v>2</v>
      </c>
      <c r="G117" s="253">
        <v>2</v>
      </c>
    </row>
    <row r="118" spans="1:7" x14ac:dyDescent="0.2">
      <c r="A118" s="252">
        <v>1652</v>
      </c>
      <c r="B118" s="252" t="s">
        <v>108</v>
      </c>
      <c r="C118" s="253">
        <v>24870</v>
      </c>
      <c r="D118" s="253">
        <v>10810</v>
      </c>
      <c r="E118" s="253">
        <v>735</v>
      </c>
      <c r="F118" s="253">
        <v>8</v>
      </c>
      <c r="G118" s="253">
        <v>4</v>
      </c>
    </row>
    <row r="119" spans="1:7" x14ac:dyDescent="0.2">
      <c r="A119" s="252">
        <v>907</v>
      </c>
      <c r="B119" s="252" t="s">
        <v>109</v>
      </c>
      <c r="C119" s="253">
        <v>16040</v>
      </c>
      <c r="D119" s="253">
        <v>6320</v>
      </c>
      <c r="E119" s="253">
        <v>613</v>
      </c>
      <c r="F119" s="253">
        <v>5</v>
      </c>
      <c r="G119" s="253">
        <v>3</v>
      </c>
    </row>
    <row r="120" spans="1:7" x14ac:dyDescent="0.2">
      <c r="A120" s="252">
        <v>689</v>
      </c>
      <c r="B120" s="252" t="s">
        <v>110</v>
      </c>
      <c r="C120" s="253">
        <v>10130</v>
      </c>
      <c r="D120" s="253">
        <v>520</v>
      </c>
      <c r="E120" s="253">
        <v>280</v>
      </c>
      <c r="F120" s="253">
        <v>9</v>
      </c>
      <c r="G120" s="253">
        <v>4</v>
      </c>
    </row>
    <row r="121" spans="1:7" x14ac:dyDescent="0.2">
      <c r="A121" s="252">
        <v>784</v>
      </c>
      <c r="B121" s="252" t="s">
        <v>111</v>
      </c>
      <c r="C121" s="253">
        <v>21520</v>
      </c>
      <c r="D121" s="253">
        <v>6570</v>
      </c>
      <c r="E121" s="253">
        <v>1009</v>
      </c>
      <c r="F121" s="253">
        <v>6</v>
      </c>
      <c r="G121" s="253">
        <v>2</v>
      </c>
    </row>
    <row r="122" spans="1:7" x14ac:dyDescent="0.2">
      <c r="A122" s="252">
        <v>1924</v>
      </c>
      <c r="B122" s="252" t="s">
        <v>581</v>
      </c>
      <c r="C122" s="253">
        <v>44110</v>
      </c>
      <c r="D122" s="253">
        <v>5650</v>
      </c>
      <c r="E122" s="253">
        <v>590</v>
      </c>
      <c r="F122" s="253">
        <v>21</v>
      </c>
      <c r="G122" s="253">
        <v>13</v>
      </c>
    </row>
    <row r="123" spans="1:7" x14ac:dyDescent="0.2">
      <c r="A123" s="252">
        <v>664</v>
      </c>
      <c r="B123" s="252" t="s">
        <v>112</v>
      </c>
      <c r="C123" s="253">
        <v>41750</v>
      </c>
      <c r="D123" s="253">
        <v>49080</v>
      </c>
      <c r="E123" s="253">
        <v>1275</v>
      </c>
      <c r="F123" s="253">
        <v>6</v>
      </c>
      <c r="G123" s="253">
        <v>3</v>
      </c>
    </row>
    <row r="124" spans="1:7" x14ac:dyDescent="0.2">
      <c r="A124" s="252">
        <v>785</v>
      </c>
      <c r="B124" s="252" t="s">
        <v>113</v>
      </c>
      <c r="C124" s="253">
        <v>18680</v>
      </c>
      <c r="D124" s="253">
        <v>5730</v>
      </c>
      <c r="E124" s="253">
        <v>1165</v>
      </c>
      <c r="F124" s="253">
        <v>3</v>
      </c>
      <c r="G124" s="253">
        <v>2</v>
      </c>
    </row>
    <row r="125" spans="1:7" x14ac:dyDescent="0.2">
      <c r="A125" s="252">
        <v>512</v>
      </c>
      <c r="B125" s="252" t="s">
        <v>114</v>
      </c>
      <c r="C125" s="253">
        <v>43800</v>
      </c>
      <c r="D125" s="253">
        <v>27190</v>
      </c>
      <c r="E125" s="253">
        <v>1705</v>
      </c>
      <c r="F125" s="253">
        <v>1</v>
      </c>
      <c r="G125" s="253">
        <v>1</v>
      </c>
    </row>
    <row r="126" spans="1:7" x14ac:dyDescent="0.2">
      <c r="A126" s="252">
        <v>513</v>
      </c>
      <c r="B126" s="252" t="s">
        <v>115</v>
      </c>
      <c r="C126" s="253">
        <v>81050</v>
      </c>
      <c r="D126" s="253">
        <v>66570</v>
      </c>
      <c r="E126" s="253">
        <v>2377</v>
      </c>
      <c r="F126" s="253">
        <v>1</v>
      </c>
      <c r="G126" s="253">
        <v>1</v>
      </c>
    </row>
    <row r="127" spans="1:7" x14ac:dyDescent="0.2">
      <c r="A127" s="252">
        <v>365</v>
      </c>
      <c r="B127" s="252" t="s">
        <v>116</v>
      </c>
      <c r="C127" s="253">
        <v>3740</v>
      </c>
      <c r="D127" s="253">
        <v>160</v>
      </c>
      <c r="E127" s="253">
        <v>420</v>
      </c>
      <c r="F127" s="253">
        <v>3</v>
      </c>
      <c r="G127" s="253">
        <v>2</v>
      </c>
    </row>
    <row r="128" spans="1:7" x14ac:dyDescent="0.2">
      <c r="A128" s="252">
        <v>786</v>
      </c>
      <c r="B128" s="252" t="s">
        <v>117</v>
      </c>
      <c r="C128" s="253">
        <v>11410</v>
      </c>
      <c r="D128" s="253">
        <v>3260</v>
      </c>
      <c r="E128" s="253">
        <v>603</v>
      </c>
      <c r="F128" s="253">
        <v>3</v>
      </c>
      <c r="G128" s="253">
        <v>1</v>
      </c>
    </row>
    <row r="129" spans="1:7" x14ac:dyDescent="0.2">
      <c r="A129" s="252">
        <v>241</v>
      </c>
      <c r="B129" s="252" t="s">
        <v>118</v>
      </c>
      <c r="C129" s="253">
        <v>16850</v>
      </c>
      <c r="D129" s="253">
        <v>6720</v>
      </c>
      <c r="E129" s="253">
        <v>715</v>
      </c>
      <c r="F129" s="253">
        <v>7</v>
      </c>
      <c r="G129" s="253">
        <v>2</v>
      </c>
    </row>
    <row r="130" spans="1:7" x14ac:dyDescent="0.2">
      <c r="A130" s="252">
        <v>14</v>
      </c>
      <c r="B130" s="252" t="s">
        <v>119</v>
      </c>
      <c r="C130" s="253">
        <v>224900</v>
      </c>
      <c r="D130" s="253">
        <v>485620</v>
      </c>
      <c r="E130" s="253">
        <v>3236</v>
      </c>
      <c r="F130" s="253">
        <v>4</v>
      </c>
      <c r="G130" s="253">
        <v>1</v>
      </c>
    </row>
    <row r="131" spans="1:7" x14ac:dyDescent="0.2">
      <c r="A131" s="252">
        <v>15</v>
      </c>
      <c r="B131" s="252" t="s">
        <v>120</v>
      </c>
      <c r="C131" s="253">
        <v>9820</v>
      </c>
      <c r="D131" s="253">
        <v>1160</v>
      </c>
      <c r="E131" s="253">
        <v>216</v>
      </c>
      <c r="F131" s="253">
        <v>9</v>
      </c>
      <c r="G131" s="253">
        <v>2</v>
      </c>
    </row>
    <row r="132" spans="1:7" x14ac:dyDescent="0.2">
      <c r="A132" s="252">
        <v>1729</v>
      </c>
      <c r="B132" s="252" t="s">
        <v>121</v>
      </c>
      <c r="C132" s="253">
        <v>9380</v>
      </c>
      <c r="D132" s="253">
        <v>820</v>
      </c>
      <c r="E132" s="253">
        <v>265</v>
      </c>
      <c r="F132" s="253">
        <v>20</v>
      </c>
      <c r="G132" s="253">
        <v>4</v>
      </c>
    </row>
    <row r="133" spans="1:7" x14ac:dyDescent="0.2">
      <c r="A133" s="252">
        <v>158</v>
      </c>
      <c r="B133" s="252" t="s">
        <v>122</v>
      </c>
      <c r="C133" s="253">
        <v>23740</v>
      </c>
      <c r="D133" s="253">
        <v>18370</v>
      </c>
      <c r="E133" s="253">
        <v>967</v>
      </c>
      <c r="F133" s="253">
        <v>6</v>
      </c>
      <c r="G133" s="253">
        <v>1</v>
      </c>
    </row>
    <row r="134" spans="1:7" x14ac:dyDescent="0.2">
      <c r="A134" s="252">
        <v>788</v>
      </c>
      <c r="B134" s="252" t="s">
        <v>123</v>
      </c>
      <c r="C134" s="253">
        <v>8250</v>
      </c>
      <c r="D134" s="253">
        <v>710</v>
      </c>
      <c r="E134" s="253">
        <v>323</v>
      </c>
      <c r="F134" s="253">
        <v>6</v>
      </c>
      <c r="G134" s="253">
        <v>3</v>
      </c>
    </row>
    <row r="135" spans="1:7" x14ac:dyDescent="0.2">
      <c r="A135" s="252">
        <v>392</v>
      </c>
      <c r="B135" s="252" t="s">
        <v>124</v>
      </c>
      <c r="C135" s="253">
        <v>174160</v>
      </c>
      <c r="D135" s="253">
        <v>197740</v>
      </c>
      <c r="E135" s="253">
        <v>3366</v>
      </c>
      <c r="F135" s="253">
        <v>2</v>
      </c>
      <c r="G135" s="253">
        <v>1</v>
      </c>
    </row>
    <row r="136" spans="1:7" x14ac:dyDescent="0.2">
      <c r="A136" s="252">
        <v>393</v>
      </c>
      <c r="B136" s="252" t="s">
        <v>586</v>
      </c>
      <c r="C136" s="253">
        <v>2330</v>
      </c>
      <c r="D136" s="253">
        <v>50</v>
      </c>
      <c r="E136" s="253">
        <v>619</v>
      </c>
      <c r="F136" s="253">
        <v>5</v>
      </c>
      <c r="G136" s="253">
        <v>2</v>
      </c>
    </row>
    <row r="137" spans="1:7" x14ac:dyDescent="0.2">
      <c r="A137" s="252">
        <v>394</v>
      </c>
      <c r="B137" s="252" t="s">
        <v>125</v>
      </c>
      <c r="C137" s="253">
        <v>132470</v>
      </c>
      <c r="D137" s="253">
        <v>77530</v>
      </c>
      <c r="E137" s="253">
        <v>1527</v>
      </c>
      <c r="F137" s="253">
        <v>28</v>
      </c>
      <c r="G137" s="253">
        <v>8</v>
      </c>
    </row>
    <row r="138" spans="1:7" x14ac:dyDescent="0.2">
      <c r="A138" s="252">
        <v>1655</v>
      </c>
      <c r="B138" s="252" t="s">
        <v>126</v>
      </c>
      <c r="C138" s="253">
        <v>25070</v>
      </c>
      <c r="D138" s="253">
        <v>4820</v>
      </c>
      <c r="E138" s="253">
        <v>735</v>
      </c>
      <c r="F138" s="253">
        <v>9</v>
      </c>
      <c r="G138" s="253">
        <v>5</v>
      </c>
    </row>
    <row r="139" spans="1:7" x14ac:dyDescent="0.2">
      <c r="A139" s="252">
        <v>160</v>
      </c>
      <c r="B139" s="252" t="s">
        <v>127</v>
      </c>
      <c r="C139" s="253">
        <v>58000</v>
      </c>
      <c r="D139" s="253">
        <v>39930</v>
      </c>
      <c r="E139" s="253">
        <v>521</v>
      </c>
      <c r="F139" s="253">
        <v>24</v>
      </c>
      <c r="G139" s="253">
        <v>9</v>
      </c>
    </row>
    <row r="140" spans="1:7" x14ac:dyDescent="0.2">
      <c r="A140" s="252">
        <v>243</v>
      </c>
      <c r="B140" s="252" t="s">
        <v>128</v>
      </c>
      <c r="C140" s="253">
        <v>48530</v>
      </c>
      <c r="D140" s="253">
        <v>45630</v>
      </c>
      <c r="E140" s="253">
        <v>1481</v>
      </c>
      <c r="F140" s="253">
        <v>2</v>
      </c>
      <c r="G140" s="253">
        <v>1</v>
      </c>
    </row>
    <row r="141" spans="1:7" x14ac:dyDescent="0.2">
      <c r="A141" s="252">
        <v>523</v>
      </c>
      <c r="B141" s="252" t="s">
        <v>129</v>
      </c>
      <c r="C141" s="253">
        <v>17910</v>
      </c>
      <c r="D141" s="253">
        <v>5260</v>
      </c>
      <c r="E141" s="253">
        <v>940</v>
      </c>
      <c r="F141" s="253">
        <v>3</v>
      </c>
      <c r="G141" s="253">
        <v>1</v>
      </c>
    </row>
    <row r="142" spans="1:7" x14ac:dyDescent="0.2">
      <c r="A142" s="252">
        <v>17</v>
      </c>
      <c r="B142" s="252" t="s">
        <v>130</v>
      </c>
      <c r="C142" s="253">
        <v>15910</v>
      </c>
      <c r="D142" s="253">
        <v>6020</v>
      </c>
      <c r="E142" s="253">
        <v>867</v>
      </c>
      <c r="F142" s="253">
        <v>6</v>
      </c>
      <c r="G142" s="253">
        <v>2</v>
      </c>
    </row>
    <row r="143" spans="1:7" x14ac:dyDescent="0.2">
      <c r="A143" s="252">
        <v>72</v>
      </c>
      <c r="B143" s="252" t="s">
        <v>131</v>
      </c>
      <c r="C143" s="253">
        <v>17340</v>
      </c>
      <c r="D143" s="253">
        <v>17160</v>
      </c>
      <c r="E143" s="253">
        <v>1016</v>
      </c>
      <c r="F143" s="253">
        <v>2</v>
      </c>
      <c r="G143" s="253">
        <v>1</v>
      </c>
    </row>
    <row r="144" spans="1:7" x14ac:dyDescent="0.2">
      <c r="A144" s="252">
        <v>244</v>
      </c>
      <c r="B144" s="252" t="s">
        <v>132</v>
      </c>
      <c r="C144" s="253">
        <v>9690</v>
      </c>
      <c r="D144" s="253">
        <v>3030</v>
      </c>
      <c r="E144" s="253">
        <v>829</v>
      </c>
      <c r="F144" s="253">
        <v>2</v>
      </c>
      <c r="G144" s="253">
        <v>1</v>
      </c>
    </row>
    <row r="145" spans="1:7" x14ac:dyDescent="0.2">
      <c r="A145" s="252">
        <v>396</v>
      </c>
      <c r="B145" s="252" t="s">
        <v>133</v>
      </c>
      <c r="C145" s="253">
        <v>40840</v>
      </c>
      <c r="D145" s="253">
        <v>23790</v>
      </c>
      <c r="E145" s="253">
        <v>2230</v>
      </c>
      <c r="F145" s="253">
        <v>3</v>
      </c>
      <c r="G145" s="253">
        <v>1</v>
      </c>
    </row>
    <row r="146" spans="1:7" x14ac:dyDescent="0.2">
      <c r="A146" s="252">
        <v>397</v>
      </c>
      <c r="B146" s="252" t="s">
        <v>134</v>
      </c>
      <c r="C146" s="253">
        <v>21900</v>
      </c>
      <c r="D146" s="253">
        <v>6000</v>
      </c>
      <c r="E146" s="253">
        <v>1649</v>
      </c>
      <c r="F146" s="253">
        <v>1</v>
      </c>
      <c r="G146" s="253">
        <v>1</v>
      </c>
    </row>
    <row r="147" spans="1:7" x14ac:dyDescent="0.2">
      <c r="A147" s="252">
        <v>246</v>
      </c>
      <c r="B147" s="252" t="s">
        <v>135</v>
      </c>
      <c r="C147" s="253">
        <v>16340</v>
      </c>
      <c r="D147" s="253">
        <v>5730</v>
      </c>
      <c r="E147" s="253">
        <v>575</v>
      </c>
      <c r="F147" s="253">
        <v>8</v>
      </c>
      <c r="G147" s="253">
        <v>2</v>
      </c>
    </row>
    <row r="148" spans="1:7" x14ac:dyDescent="0.2">
      <c r="A148" s="252">
        <v>74</v>
      </c>
      <c r="B148" s="252" t="s">
        <v>136</v>
      </c>
      <c r="C148" s="253">
        <v>52420</v>
      </c>
      <c r="D148" s="253">
        <v>53960</v>
      </c>
      <c r="E148" s="253">
        <v>1027</v>
      </c>
      <c r="F148" s="253">
        <v>24</v>
      </c>
      <c r="G148" s="253">
        <v>5</v>
      </c>
    </row>
    <row r="149" spans="1:7" x14ac:dyDescent="0.2">
      <c r="A149" s="252">
        <v>398</v>
      </c>
      <c r="B149" s="252" t="s">
        <v>137</v>
      </c>
      <c r="C149" s="253">
        <v>60290</v>
      </c>
      <c r="D149" s="253">
        <v>51810</v>
      </c>
      <c r="E149" s="253">
        <v>1660</v>
      </c>
      <c r="F149" s="253">
        <v>5</v>
      </c>
      <c r="G149" s="253">
        <v>2</v>
      </c>
    </row>
    <row r="150" spans="1:7" x14ac:dyDescent="0.2">
      <c r="A150" s="252">
        <v>917</v>
      </c>
      <c r="B150" s="252" t="s">
        <v>138</v>
      </c>
      <c r="C150" s="253">
        <v>106340</v>
      </c>
      <c r="D150" s="253">
        <v>154090</v>
      </c>
      <c r="E150" s="253">
        <v>1783</v>
      </c>
      <c r="F150" s="253">
        <v>3</v>
      </c>
      <c r="G150" s="253">
        <v>1</v>
      </c>
    </row>
    <row r="151" spans="1:7" x14ac:dyDescent="0.2">
      <c r="A151" s="252">
        <v>1658</v>
      </c>
      <c r="B151" s="252" t="s">
        <v>139</v>
      </c>
      <c r="C151" s="253">
        <v>11290</v>
      </c>
      <c r="D151" s="253">
        <v>2330</v>
      </c>
      <c r="E151" s="253">
        <v>560</v>
      </c>
      <c r="F151" s="253">
        <v>6</v>
      </c>
      <c r="G151" s="253">
        <v>2</v>
      </c>
    </row>
    <row r="152" spans="1:7" x14ac:dyDescent="0.2">
      <c r="A152" s="252">
        <v>399</v>
      </c>
      <c r="B152" s="252" t="s">
        <v>140</v>
      </c>
      <c r="C152" s="253">
        <v>21800</v>
      </c>
      <c r="D152" s="253">
        <v>8390</v>
      </c>
      <c r="E152" s="253">
        <v>1240</v>
      </c>
      <c r="F152" s="253">
        <v>3</v>
      </c>
      <c r="G152" s="253">
        <v>1</v>
      </c>
    </row>
    <row r="153" spans="1:7" x14ac:dyDescent="0.2">
      <c r="A153" s="252">
        <v>163</v>
      </c>
      <c r="B153" s="252" t="s">
        <v>141</v>
      </c>
      <c r="C153" s="253">
        <v>36670</v>
      </c>
      <c r="D153" s="253">
        <v>36130</v>
      </c>
      <c r="E153" s="253">
        <v>794</v>
      </c>
      <c r="F153" s="253">
        <v>8</v>
      </c>
      <c r="G153" s="253">
        <v>1</v>
      </c>
    </row>
    <row r="154" spans="1:7" x14ac:dyDescent="0.2">
      <c r="A154" s="252">
        <v>530</v>
      </c>
      <c r="B154" s="252" t="s">
        <v>142</v>
      </c>
      <c r="C154" s="253">
        <v>42460</v>
      </c>
      <c r="D154" s="253">
        <v>27580</v>
      </c>
      <c r="E154" s="253">
        <v>1564</v>
      </c>
      <c r="F154" s="253">
        <v>2</v>
      </c>
      <c r="G154" s="253">
        <v>2</v>
      </c>
    </row>
    <row r="155" spans="1:7" x14ac:dyDescent="0.2">
      <c r="A155" s="252">
        <v>794</v>
      </c>
      <c r="B155" s="252" t="s">
        <v>143</v>
      </c>
      <c r="C155" s="253">
        <v>102620</v>
      </c>
      <c r="D155" s="253">
        <v>142090</v>
      </c>
      <c r="E155" s="253">
        <v>1679</v>
      </c>
      <c r="F155" s="253">
        <v>1</v>
      </c>
      <c r="G155" s="253">
        <v>1</v>
      </c>
    </row>
    <row r="156" spans="1:7" x14ac:dyDescent="0.2">
      <c r="A156" s="252">
        <v>531</v>
      </c>
      <c r="B156" s="252" t="s">
        <v>144</v>
      </c>
      <c r="C156" s="253">
        <v>26840</v>
      </c>
      <c r="D156" s="253">
        <v>10170</v>
      </c>
      <c r="E156" s="253">
        <v>1685</v>
      </c>
      <c r="F156" s="253">
        <v>1</v>
      </c>
      <c r="G156" s="253">
        <v>1</v>
      </c>
    </row>
    <row r="157" spans="1:7" x14ac:dyDescent="0.2">
      <c r="A157" s="252">
        <v>164</v>
      </c>
      <c r="B157" s="252" t="s">
        <v>602</v>
      </c>
      <c r="C157" s="253">
        <v>88730</v>
      </c>
      <c r="D157" s="253">
        <v>115230</v>
      </c>
      <c r="E157" s="253">
        <v>1773</v>
      </c>
      <c r="F157" s="253">
        <v>3</v>
      </c>
      <c r="G157" s="253">
        <v>1</v>
      </c>
    </row>
    <row r="158" spans="1:7" x14ac:dyDescent="0.2">
      <c r="A158" s="252">
        <v>63</v>
      </c>
      <c r="B158" s="252" t="s">
        <v>513</v>
      </c>
      <c r="C158" s="253">
        <v>8980</v>
      </c>
      <c r="D158" s="253">
        <v>2150</v>
      </c>
      <c r="E158" s="253">
        <v>270</v>
      </c>
      <c r="F158" s="253">
        <v>9</v>
      </c>
      <c r="G158" s="253">
        <v>3</v>
      </c>
    </row>
    <row r="159" spans="1:7" x14ac:dyDescent="0.2">
      <c r="A159" s="252">
        <v>252</v>
      </c>
      <c r="B159" s="252" t="s">
        <v>145</v>
      </c>
      <c r="C159" s="253">
        <v>13570</v>
      </c>
      <c r="D159" s="253">
        <v>3830</v>
      </c>
      <c r="E159" s="253">
        <v>751</v>
      </c>
      <c r="F159" s="253">
        <v>5</v>
      </c>
      <c r="G159" s="253">
        <v>2</v>
      </c>
    </row>
    <row r="160" spans="1:7" x14ac:dyDescent="0.2">
      <c r="A160" s="252">
        <v>797</v>
      </c>
      <c r="B160" s="252" t="s">
        <v>146</v>
      </c>
      <c r="C160" s="253">
        <v>40590</v>
      </c>
      <c r="D160" s="253">
        <v>16120</v>
      </c>
      <c r="E160" s="253">
        <v>1038</v>
      </c>
      <c r="F160" s="253">
        <v>5</v>
      </c>
      <c r="G160" s="253">
        <v>3</v>
      </c>
    </row>
    <row r="161" spans="1:7" x14ac:dyDescent="0.2">
      <c r="A161" s="252">
        <v>534</v>
      </c>
      <c r="B161" s="252" t="s">
        <v>147</v>
      </c>
      <c r="C161" s="253">
        <v>19150</v>
      </c>
      <c r="D161" s="253">
        <v>4860</v>
      </c>
      <c r="E161" s="253">
        <v>1500</v>
      </c>
      <c r="F161" s="253">
        <v>2</v>
      </c>
      <c r="G161" s="253">
        <v>1</v>
      </c>
    </row>
    <row r="162" spans="1:7" x14ac:dyDescent="0.2">
      <c r="A162" s="252">
        <v>798</v>
      </c>
      <c r="B162" s="252" t="s">
        <v>148</v>
      </c>
      <c r="C162" s="253">
        <v>11720</v>
      </c>
      <c r="D162" s="253">
        <v>1800</v>
      </c>
      <c r="E162" s="253">
        <v>547</v>
      </c>
      <c r="F162" s="253">
        <v>8</v>
      </c>
      <c r="G162" s="253">
        <v>2</v>
      </c>
    </row>
    <row r="163" spans="1:7" x14ac:dyDescent="0.2">
      <c r="A163" s="252">
        <v>402</v>
      </c>
      <c r="B163" s="252" t="s">
        <v>149</v>
      </c>
      <c r="C163" s="253">
        <v>94460</v>
      </c>
      <c r="D163" s="253">
        <v>89660</v>
      </c>
      <c r="E163" s="253">
        <v>2494</v>
      </c>
      <c r="F163" s="253">
        <v>5</v>
      </c>
      <c r="G163" s="253">
        <v>2</v>
      </c>
    </row>
    <row r="164" spans="1:7" x14ac:dyDescent="0.2">
      <c r="A164" s="252">
        <v>1735</v>
      </c>
      <c r="B164" s="252" t="s">
        <v>150</v>
      </c>
      <c r="C164" s="253">
        <v>30500</v>
      </c>
      <c r="D164" s="253">
        <v>13780</v>
      </c>
      <c r="E164" s="253">
        <v>604</v>
      </c>
      <c r="F164" s="253">
        <v>9</v>
      </c>
      <c r="G164" s="253">
        <v>5</v>
      </c>
    </row>
    <row r="165" spans="1:7" x14ac:dyDescent="0.2">
      <c r="A165" s="252">
        <v>1911</v>
      </c>
      <c r="B165" s="252" t="s">
        <v>512</v>
      </c>
      <c r="C165" s="253">
        <v>42130</v>
      </c>
      <c r="D165" s="253">
        <v>7990</v>
      </c>
      <c r="E165" s="253">
        <v>417</v>
      </c>
      <c r="F165" s="253">
        <v>28</v>
      </c>
      <c r="G165" s="253">
        <v>10</v>
      </c>
    </row>
    <row r="166" spans="1:7" x14ac:dyDescent="0.2">
      <c r="A166" s="252">
        <v>118</v>
      </c>
      <c r="B166" s="252" t="s">
        <v>151</v>
      </c>
      <c r="C166" s="253">
        <v>59590</v>
      </c>
      <c r="D166" s="253">
        <v>68560</v>
      </c>
      <c r="E166" s="253">
        <v>1105</v>
      </c>
      <c r="F166" s="253">
        <v>14</v>
      </c>
      <c r="G166" s="253">
        <v>3</v>
      </c>
    </row>
    <row r="167" spans="1:7" x14ac:dyDescent="0.2">
      <c r="A167" s="252">
        <v>18</v>
      </c>
      <c r="B167" s="252" t="s">
        <v>152</v>
      </c>
      <c r="C167" s="253">
        <v>38160</v>
      </c>
      <c r="D167" s="253">
        <v>39470</v>
      </c>
      <c r="E167" s="253">
        <v>1245</v>
      </c>
      <c r="F167" s="253">
        <v>5</v>
      </c>
      <c r="G167" s="253">
        <v>1</v>
      </c>
    </row>
    <row r="168" spans="1:7" x14ac:dyDescent="0.2">
      <c r="A168" s="252">
        <v>405</v>
      </c>
      <c r="B168" s="252" t="s">
        <v>153</v>
      </c>
      <c r="C168" s="253">
        <v>83480</v>
      </c>
      <c r="D168" s="253">
        <v>86960</v>
      </c>
      <c r="E168" s="253">
        <v>1628</v>
      </c>
      <c r="F168" s="253">
        <v>1</v>
      </c>
      <c r="G168" s="253">
        <v>1</v>
      </c>
    </row>
    <row r="169" spans="1:7" x14ac:dyDescent="0.2">
      <c r="A169" s="252">
        <v>1507</v>
      </c>
      <c r="B169" s="252" t="s">
        <v>154</v>
      </c>
      <c r="C169" s="253">
        <v>38100</v>
      </c>
      <c r="D169" s="253">
        <v>16960</v>
      </c>
      <c r="E169" s="253">
        <v>515</v>
      </c>
      <c r="F169" s="253">
        <v>16</v>
      </c>
      <c r="G169" s="253">
        <v>9</v>
      </c>
    </row>
    <row r="170" spans="1:7" x14ac:dyDescent="0.2">
      <c r="A170" s="252">
        <v>321</v>
      </c>
      <c r="B170" s="252" t="s">
        <v>155</v>
      </c>
      <c r="C170" s="253">
        <v>48540</v>
      </c>
      <c r="D170" s="253">
        <v>31850</v>
      </c>
      <c r="E170" s="253">
        <v>1412</v>
      </c>
      <c r="F170" s="253">
        <v>10</v>
      </c>
      <c r="G170" s="253">
        <v>1</v>
      </c>
    </row>
    <row r="171" spans="1:7" x14ac:dyDescent="0.2">
      <c r="A171" s="252">
        <v>406</v>
      </c>
      <c r="B171" s="252" t="s">
        <v>156</v>
      </c>
      <c r="C171" s="253">
        <v>42810</v>
      </c>
      <c r="D171" s="253">
        <v>26860</v>
      </c>
      <c r="E171" s="253">
        <v>1882</v>
      </c>
      <c r="F171" s="253">
        <v>5</v>
      </c>
      <c r="G171" s="253">
        <v>1</v>
      </c>
    </row>
    <row r="172" spans="1:7" x14ac:dyDescent="0.2">
      <c r="A172" s="252">
        <v>677</v>
      </c>
      <c r="B172" s="252" t="s">
        <v>157</v>
      </c>
      <c r="C172" s="253">
        <v>26980</v>
      </c>
      <c r="D172" s="253">
        <v>21040</v>
      </c>
      <c r="E172" s="253">
        <v>474</v>
      </c>
      <c r="F172" s="253">
        <v>18</v>
      </c>
      <c r="G172" s="253">
        <v>4</v>
      </c>
    </row>
    <row r="173" spans="1:7" x14ac:dyDescent="0.2">
      <c r="A173" s="252">
        <v>353</v>
      </c>
      <c r="B173" s="252" t="s">
        <v>158</v>
      </c>
      <c r="C173" s="253">
        <v>33520</v>
      </c>
      <c r="D173" s="253">
        <v>15610</v>
      </c>
      <c r="E173" s="253">
        <v>1762</v>
      </c>
      <c r="F173" s="253">
        <v>2</v>
      </c>
      <c r="G173" s="253">
        <v>1</v>
      </c>
    </row>
    <row r="174" spans="1:7" x14ac:dyDescent="0.2">
      <c r="A174" s="252">
        <v>1884</v>
      </c>
      <c r="B174" s="252" t="s">
        <v>387</v>
      </c>
      <c r="C174" s="253">
        <v>18750</v>
      </c>
      <c r="D174" s="253">
        <v>2760</v>
      </c>
      <c r="E174" s="253">
        <v>539</v>
      </c>
      <c r="F174" s="253">
        <v>16</v>
      </c>
      <c r="G174" s="253">
        <v>6</v>
      </c>
    </row>
    <row r="175" spans="1:7" x14ac:dyDescent="0.2">
      <c r="A175" s="252">
        <v>166</v>
      </c>
      <c r="B175" s="252" t="s">
        <v>159</v>
      </c>
      <c r="C175" s="253">
        <v>53090</v>
      </c>
      <c r="D175" s="253">
        <v>60580</v>
      </c>
      <c r="E175" s="253">
        <v>1391</v>
      </c>
      <c r="F175" s="253">
        <v>9</v>
      </c>
      <c r="G175" s="253">
        <v>1</v>
      </c>
    </row>
    <row r="176" spans="1:7" x14ac:dyDescent="0.2">
      <c r="A176" s="252">
        <v>678</v>
      </c>
      <c r="B176" s="252" t="s">
        <v>160</v>
      </c>
      <c r="C176" s="253">
        <v>12190</v>
      </c>
      <c r="D176" s="253">
        <v>5880</v>
      </c>
      <c r="E176" s="253">
        <v>613</v>
      </c>
      <c r="F176" s="253">
        <v>3</v>
      </c>
      <c r="G176" s="253">
        <v>2</v>
      </c>
    </row>
    <row r="177" spans="1:7" x14ac:dyDescent="0.2">
      <c r="A177" s="252">
        <v>537</v>
      </c>
      <c r="B177" s="252" t="s">
        <v>161</v>
      </c>
      <c r="C177" s="253">
        <v>64410</v>
      </c>
      <c r="D177" s="253">
        <v>48890</v>
      </c>
      <c r="E177" s="253">
        <v>2037</v>
      </c>
      <c r="F177" s="253">
        <v>3</v>
      </c>
      <c r="G177" s="253">
        <v>1</v>
      </c>
    </row>
    <row r="178" spans="1:7" x14ac:dyDescent="0.2">
      <c r="A178" s="252">
        <v>928</v>
      </c>
      <c r="B178" s="252" t="s">
        <v>162</v>
      </c>
      <c r="C178" s="253">
        <v>49910</v>
      </c>
      <c r="D178" s="253">
        <v>53940</v>
      </c>
      <c r="E178" s="253">
        <v>1340</v>
      </c>
      <c r="F178" s="253">
        <v>2</v>
      </c>
      <c r="G178" s="253">
        <v>1</v>
      </c>
    </row>
    <row r="179" spans="1:7" x14ac:dyDescent="0.2">
      <c r="A179" s="252">
        <v>1598</v>
      </c>
      <c r="B179" s="252" t="s">
        <v>163</v>
      </c>
      <c r="C179" s="253">
        <v>15380</v>
      </c>
      <c r="D179" s="253">
        <v>1240</v>
      </c>
      <c r="E179" s="253">
        <v>398</v>
      </c>
      <c r="F179" s="253">
        <v>16</v>
      </c>
      <c r="G179" s="253">
        <v>5</v>
      </c>
    </row>
    <row r="180" spans="1:7" x14ac:dyDescent="0.2">
      <c r="A180" s="252">
        <v>79</v>
      </c>
      <c r="B180" s="252" t="s">
        <v>587</v>
      </c>
      <c r="C180" s="253">
        <v>11990</v>
      </c>
      <c r="D180" s="253">
        <v>3180</v>
      </c>
      <c r="E180" s="253">
        <v>361</v>
      </c>
      <c r="F180" s="253">
        <v>10</v>
      </c>
      <c r="G180" s="253">
        <v>2</v>
      </c>
    </row>
    <row r="181" spans="1:7" x14ac:dyDescent="0.2">
      <c r="A181" s="252">
        <v>588</v>
      </c>
      <c r="B181" s="252" t="s">
        <v>164</v>
      </c>
      <c r="C181" s="253">
        <v>5550</v>
      </c>
      <c r="D181" s="253">
        <v>170</v>
      </c>
      <c r="E181" s="253">
        <v>312</v>
      </c>
      <c r="F181" s="253">
        <v>9</v>
      </c>
      <c r="G181" s="253">
        <v>4</v>
      </c>
    </row>
    <row r="182" spans="1:7" x14ac:dyDescent="0.2">
      <c r="A182" s="252">
        <v>542</v>
      </c>
      <c r="B182" s="252" t="s">
        <v>165</v>
      </c>
      <c r="C182" s="253">
        <v>24560</v>
      </c>
      <c r="D182" s="253">
        <v>6310</v>
      </c>
      <c r="E182" s="253">
        <v>1914</v>
      </c>
      <c r="F182" s="253">
        <v>1</v>
      </c>
      <c r="G182" s="253">
        <v>1</v>
      </c>
    </row>
    <row r="183" spans="1:7" x14ac:dyDescent="0.2">
      <c r="A183" s="252">
        <v>1659</v>
      </c>
      <c r="B183" s="252" t="s">
        <v>166</v>
      </c>
      <c r="C183" s="253">
        <v>15970</v>
      </c>
      <c r="D183" s="253">
        <v>3260</v>
      </c>
      <c r="E183" s="253">
        <v>607</v>
      </c>
      <c r="F183" s="253">
        <v>7</v>
      </c>
      <c r="G183" s="253">
        <v>4</v>
      </c>
    </row>
    <row r="184" spans="1:7" x14ac:dyDescent="0.2">
      <c r="A184" s="252">
        <v>1685</v>
      </c>
      <c r="B184" s="252" t="s">
        <v>167</v>
      </c>
      <c r="C184" s="253">
        <v>11950</v>
      </c>
      <c r="D184" s="253">
        <v>1930</v>
      </c>
      <c r="E184" s="253">
        <v>431</v>
      </c>
      <c r="F184" s="253">
        <v>6</v>
      </c>
      <c r="G184" s="253">
        <v>3</v>
      </c>
    </row>
    <row r="185" spans="1:7" x14ac:dyDescent="0.2">
      <c r="A185" s="252">
        <v>882</v>
      </c>
      <c r="B185" s="252" t="s">
        <v>168</v>
      </c>
      <c r="C185" s="253">
        <v>37720</v>
      </c>
      <c r="D185" s="253">
        <v>34660</v>
      </c>
      <c r="E185" s="253">
        <v>1429</v>
      </c>
      <c r="F185" s="253">
        <v>2</v>
      </c>
      <c r="G185" s="253">
        <v>1</v>
      </c>
    </row>
    <row r="186" spans="1:7" x14ac:dyDescent="0.2">
      <c r="A186" s="252">
        <v>415</v>
      </c>
      <c r="B186" s="252" t="s">
        <v>169</v>
      </c>
      <c r="C186" s="253">
        <v>4980</v>
      </c>
      <c r="D186" s="253">
        <v>280</v>
      </c>
      <c r="E186" s="253">
        <v>919</v>
      </c>
      <c r="F186" s="253">
        <v>6</v>
      </c>
      <c r="G186" s="253">
        <v>1</v>
      </c>
    </row>
    <row r="187" spans="1:7" x14ac:dyDescent="0.2">
      <c r="A187" s="252">
        <v>416</v>
      </c>
      <c r="B187" s="252" t="s">
        <v>170</v>
      </c>
      <c r="C187" s="253">
        <v>24890</v>
      </c>
      <c r="D187" s="253">
        <v>9490</v>
      </c>
      <c r="E187" s="253">
        <v>872</v>
      </c>
      <c r="F187" s="253">
        <v>7</v>
      </c>
      <c r="G187" s="253">
        <v>2</v>
      </c>
    </row>
    <row r="188" spans="1:7" x14ac:dyDescent="0.2">
      <c r="A188" s="252">
        <v>1621</v>
      </c>
      <c r="B188" s="252" t="s">
        <v>171</v>
      </c>
      <c r="C188" s="253">
        <v>45960</v>
      </c>
      <c r="D188" s="253">
        <v>15940</v>
      </c>
      <c r="E188" s="253">
        <v>1167</v>
      </c>
      <c r="F188" s="253">
        <v>7</v>
      </c>
      <c r="G188" s="253">
        <v>2</v>
      </c>
    </row>
    <row r="189" spans="1:7" x14ac:dyDescent="0.2">
      <c r="A189" s="252">
        <v>417</v>
      </c>
      <c r="B189" s="252" t="s">
        <v>172</v>
      </c>
      <c r="C189" s="253">
        <v>8450</v>
      </c>
      <c r="D189" s="253">
        <v>1340</v>
      </c>
      <c r="E189" s="253">
        <v>1037</v>
      </c>
      <c r="F189" s="253">
        <v>1</v>
      </c>
      <c r="G189" s="253">
        <v>1</v>
      </c>
    </row>
    <row r="190" spans="1:7" x14ac:dyDescent="0.2">
      <c r="A190" s="252">
        <v>22</v>
      </c>
      <c r="B190" s="252" t="s">
        <v>173</v>
      </c>
      <c r="C190" s="253">
        <v>19860</v>
      </c>
      <c r="D190" s="253">
        <v>13340</v>
      </c>
      <c r="E190" s="253">
        <v>716</v>
      </c>
      <c r="F190" s="253">
        <v>6</v>
      </c>
      <c r="G190" s="253">
        <v>2</v>
      </c>
    </row>
    <row r="191" spans="1:7" x14ac:dyDescent="0.2">
      <c r="A191" s="252">
        <v>545</v>
      </c>
      <c r="B191" s="252" t="s">
        <v>174</v>
      </c>
      <c r="C191" s="253">
        <v>22650</v>
      </c>
      <c r="D191" s="253">
        <v>7170</v>
      </c>
      <c r="E191" s="253">
        <v>1235</v>
      </c>
      <c r="F191" s="253">
        <v>4</v>
      </c>
      <c r="G191" s="253">
        <v>2</v>
      </c>
    </row>
    <row r="192" spans="1:7" x14ac:dyDescent="0.2">
      <c r="A192" s="252">
        <v>80</v>
      </c>
      <c r="B192" s="252" t="s">
        <v>175</v>
      </c>
      <c r="C192" s="253">
        <v>121870</v>
      </c>
      <c r="D192" s="253">
        <v>209550</v>
      </c>
      <c r="E192" s="253">
        <v>2094</v>
      </c>
      <c r="F192" s="253">
        <v>9</v>
      </c>
      <c r="G192" s="253">
        <v>4</v>
      </c>
    </row>
    <row r="193" spans="1:7" x14ac:dyDescent="0.2">
      <c r="A193" s="252">
        <v>81</v>
      </c>
      <c r="B193" s="252" t="s">
        <v>176</v>
      </c>
      <c r="C193" s="253">
        <v>9360</v>
      </c>
      <c r="D193" s="253">
        <v>3450</v>
      </c>
      <c r="E193" s="253">
        <v>532</v>
      </c>
      <c r="F193" s="253">
        <v>4</v>
      </c>
      <c r="G193" s="253">
        <v>1</v>
      </c>
    </row>
    <row r="194" spans="1:7" x14ac:dyDescent="0.2">
      <c r="A194" s="252">
        <v>546</v>
      </c>
      <c r="B194" s="252" t="s">
        <v>177</v>
      </c>
      <c r="C194" s="253">
        <v>142210</v>
      </c>
      <c r="D194" s="253">
        <v>155730</v>
      </c>
      <c r="E194" s="253">
        <v>3463</v>
      </c>
      <c r="F194" s="253">
        <v>2</v>
      </c>
      <c r="G194" s="253">
        <v>1</v>
      </c>
    </row>
    <row r="195" spans="1:7" x14ac:dyDescent="0.2">
      <c r="A195" s="252">
        <v>547</v>
      </c>
      <c r="B195" s="252" t="s">
        <v>178</v>
      </c>
      <c r="C195" s="253">
        <v>22670</v>
      </c>
      <c r="D195" s="253">
        <v>6730</v>
      </c>
      <c r="E195" s="253">
        <v>2395</v>
      </c>
      <c r="F195" s="253">
        <v>2</v>
      </c>
      <c r="G195" s="253">
        <v>1</v>
      </c>
    </row>
    <row r="196" spans="1:7" x14ac:dyDescent="0.2">
      <c r="A196" s="252">
        <v>1916</v>
      </c>
      <c r="B196" s="252" t="s">
        <v>179</v>
      </c>
      <c r="C196" s="253">
        <v>64470</v>
      </c>
      <c r="D196" s="253">
        <v>33460</v>
      </c>
      <c r="E196" s="253">
        <v>2801</v>
      </c>
      <c r="F196" s="253">
        <v>4</v>
      </c>
      <c r="G196" s="253">
        <v>2</v>
      </c>
    </row>
    <row r="197" spans="1:7" x14ac:dyDescent="0.2">
      <c r="A197" s="252">
        <v>995</v>
      </c>
      <c r="B197" s="252" t="s">
        <v>180</v>
      </c>
      <c r="C197" s="253">
        <v>76720</v>
      </c>
      <c r="D197" s="253">
        <v>84280</v>
      </c>
      <c r="E197" s="253">
        <v>1342</v>
      </c>
      <c r="F197" s="253">
        <v>6</v>
      </c>
      <c r="G197" s="253">
        <v>1</v>
      </c>
    </row>
    <row r="198" spans="1:7" x14ac:dyDescent="0.2">
      <c r="A198" s="252">
        <v>1640</v>
      </c>
      <c r="B198" s="252" t="s">
        <v>181</v>
      </c>
      <c r="C198" s="253">
        <v>30390</v>
      </c>
      <c r="D198" s="253">
        <v>6790</v>
      </c>
      <c r="E198" s="253">
        <v>369</v>
      </c>
      <c r="F198" s="253">
        <v>17</v>
      </c>
      <c r="G198" s="253">
        <v>8</v>
      </c>
    </row>
    <row r="199" spans="1:7" x14ac:dyDescent="0.2">
      <c r="A199" s="252">
        <v>327</v>
      </c>
      <c r="B199" s="252" t="s">
        <v>182</v>
      </c>
      <c r="C199" s="253">
        <v>26010</v>
      </c>
      <c r="D199" s="253">
        <v>11330</v>
      </c>
      <c r="E199" s="253">
        <v>1212</v>
      </c>
      <c r="F199" s="253">
        <v>4</v>
      </c>
      <c r="G199" s="253">
        <v>2</v>
      </c>
    </row>
    <row r="200" spans="1:7" x14ac:dyDescent="0.2">
      <c r="A200" s="252">
        <v>733</v>
      </c>
      <c r="B200" s="252" t="s">
        <v>183</v>
      </c>
      <c r="C200" s="253">
        <v>7930</v>
      </c>
      <c r="D200" s="253">
        <v>320</v>
      </c>
      <c r="E200" s="253">
        <v>308</v>
      </c>
      <c r="F200" s="253">
        <v>8</v>
      </c>
      <c r="G200" s="253">
        <v>4</v>
      </c>
    </row>
    <row r="201" spans="1:7" x14ac:dyDescent="0.2">
      <c r="A201" s="252">
        <v>1705</v>
      </c>
      <c r="B201" s="252" t="s">
        <v>184</v>
      </c>
      <c r="C201" s="253">
        <v>38880</v>
      </c>
      <c r="D201" s="253">
        <v>13750</v>
      </c>
      <c r="E201" s="253">
        <v>891</v>
      </c>
      <c r="F201" s="253">
        <v>5</v>
      </c>
      <c r="G201" s="253">
        <v>4</v>
      </c>
    </row>
    <row r="202" spans="1:7" x14ac:dyDescent="0.2">
      <c r="A202" s="252">
        <v>553</v>
      </c>
      <c r="B202" s="252" t="s">
        <v>185</v>
      </c>
      <c r="C202" s="253">
        <v>20880</v>
      </c>
      <c r="D202" s="253">
        <v>5800</v>
      </c>
      <c r="E202" s="253">
        <v>1541</v>
      </c>
      <c r="F202" s="253">
        <v>3</v>
      </c>
      <c r="G202" s="253">
        <v>1</v>
      </c>
    </row>
    <row r="203" spans="1:7" x14ac:dyDescent="0.2">
      <c r="A203" s="252">
        <v>140</v>
      </c>
      <c r="B203" s="252" t="s">
        <v>186</v>
      </c>
      <c r="C203" s="253">
        <v>6940</v>
      </c>
      <c r="D203" s="253">
        <v>580</v>
      </c>
      <c r="E203" s="253">
        <v>129</v>
      </c>
      <c r="F203" s="253">
        <v>23</v>
      </c>
      <c r="G203" s="253">
        <v>2</v>
      </c>
    </row>
    <row r="204" spans="1:7" x14ac:dyDescent="0.2">
      <c r="A204" s="252">
        <v>262</v>
      </c>
      <c r="B204" s="252" t="s">
        <v>187</v>
      </c>
      <c r="C204" s="253">
        <v>27670</v>
      </c>
      <c r="D204" s="253">
        <v>13130</v>
      </c>
      <c r="E204" s="253">
        <v>564</v>
      </c>
      <c r="F204" s="253">
        <v>18</v>
      </c>
      <c r="G204" s="253">
        <v>5</v>
      </c>
    </row>
    <row r="205" spans="1:7" x14ac:dyDescent="0.2">
      <c r="A205" s="252">
        <v>809</v>
      </c>
      <c r="B205" s="252" t="s">
        <v>188</v>
      </c>
      <c r="C205" s="253">
        <v>18640</v>
      </c>
      <c r="D205" s="253">
        <v>5510</v>
      </c>
      <c r="E205" s="253">
        <v>1021</v>
      </c>
      <c r="F205" s="253">
        <v>5</v>
      </c>
      <c r="G205" s="253">
        <v>2</v>
      </c>
    </row>
    <row r="206" spans="1:7" x14ac:dyDescent="0.2">
      <c r="A206" s="252">
        <v>331</v>
      </c>
      <c r="B206" s="252" t="s">
        <v>189</v>
      </c>
      <c r="C206" s="253">
        <v>9150</v>
      </c>
      <c r="D206" s="253">
        <v>520</v>
      </c>
      <c r="E206" s="253">
        <v>355</v>
      </c>
      <c r="F206" s="253">
        <v>15</v>
      </c>
      <c r="G206" s="253">
        <v>2</v>
      </c>
    </row>
    <row r="207" spans="1:7" x14ac:dyDescent="0.2">
      <c r="A207" s="252">
        <v>24</v>
      </c>
      <c r="B207" s="252" t="s">
        <v>190</v>
      </c>
      <c r="C207" s="253">
        <v>7460</v>
      </c>
      <c r="D207" s="253">
        <v>500</v>
      </c>
      <c r="E207" s="253">
        <v>193</v>
      </c>
      <c r="F207" s="253">
        <v>15</v>
      </c>
      <c r="G207" s="253">
        <v>2</v>
      </c>
    </row>
    <row r="208" spans="1:7" x14ac:dyDescent="0.2">
      <c r="A208" s="252">
        <v>168</v>
      </c>
      <c r="B208" s="252" t="s">
        <v>191</v>
      </c>
      <c r="C208" s="253">
        <v>18210</v>
      </c>
      <c r="D208" s="253">
        <v>6780</v>
      </c>
      <c r="E208" s="253">
        <v>726</v>
      </c>
      <c r="F208" s="253">
        <v>7</v>
      </c>
      <c r="G208" s="253">
        <v>3</v>
      </c>
    </row>
    <row r="209" spans="1:7" x14ac:dyDescent="0.2">
      <c r="A209" s="252">
        <v>1671</v>
      </c>
      <c r="B209" s="252" t="s">
        <v>192</v>
      </c>
      <c r="C209" s="253">
        <v>7280</v>
      </c>
      <c r="D209" s="253">
        <v>630</v>
      </c>
      <c r="E209" s="253">
        <v>326</v>
      </c>
      <c r="F209" s="253">
        <v>5</v>
      </c>
      <c r="G209" s="253">
        <v>3</v>
      </c>
    </row>
    <row r="210" spans="1:7" x14ac:dyDescent="0.2">
      <c r="A210" s="252">
        <v>263</v>
      </c>
      <c r="B210" s="252" t="s">
        <v>193</v>
      </c>
      <c r="C210" s="253">
        <v>17500</v>
      </c>
      <c r="D210" s="253">
        <v>1650</v>
      </c>
      <c r="E210" s="253">
        <v>466</v>
      </c>
      <c r="F210" s="253">
        <v>14</v>
      </c>
      <c r="G210" s="253">
        <v>5</v>
      </c>
    </row>
    <row r="211" spans="1:7" x14ac:dyDescent="0.2">
      <c r="A211" s="252">
        <v>1641</v>
      </c>
      <c r="B211" s="252" t="s">
        <v>194</v>
      </c>
      <c r="C211" s="253">
        <v>21150</v>
      </c>
      <c r="D211" s="253">
        <v>5570</v>
      </c>
      <c r="E211" s="253">
        <v>418</v>
      </c>
      <c r="F211" s="253">
        <v>10</v>
      </c>
      <c r="G211" s="253">
        <v>6</v>
      </c>
    </row>
    <row r="212" spans="1:7" x14ac:dyDescent="0.2">
      <c r="A212" s="252">
        <v>556</v>
      </c>
      <c r="B212" s="252" t="s">
        <v>195</v>
      </c>
      <c r="C212" s="253">
        <v>31020</v>
      </c>
      <c r="D212" s="253">
        <v>12980</v>
      </c>
      <c r="E212" s="253">
        <v>1933</v>
      </c>
      <c r="F212" s="253">
        <v>1</v>
      </c>
      <c r="G212" s="253">
        <v>1</v>
      </c>
    </row>
    <row r="213" spans="1:7" x14ac:dyDescent="0.2">
      <c r="A213" s="252">
        <v>935</v>
      </c>
      <c r="B213" s="252" t="s">
        <v>196</v>
      </c>
      <c r="C213" s="253">
        <v>136240</v>
      </c>
      <c r="D213" s="253">
        <v>191570</v>
      </c>
      <c r="E213" s="253">
        <v>2300</v>
      </c>
      <c r="F213" s="253">
        <v>2</v>
      </c>
      <c r="G213" s="253">
        <v>1</v>
      </c>
    </row>
    <row r="214" spans="1:7" x14ac:dyDescent="0.2">
      <c r="A214" s="252">
        <v>25</v>
      </c>
      <c r="B214" s="252" t="s">
        <v>197</v>
      </c>
      <c r="C214" s="253">
        <v>9200</v>
      </c>
      <c r="D214" s="253">
        <v>2440</v>
      </c>
      <c r="E214" s="253">
        <v>310</v>
      </c>
      <c r="F214" s="253">
        <v>7</v>
      </c>
      <c r="G214" s="253">
        <v>2</v>
      </c>
    </row>
    <row r="215" spans="1:7" x14ac:dyDescent="0.2">
      <c r="A215" s="252">
        <v>420</v>
      </c>
      <c r="B215" s="252" t="s">
        <v>198</v>
      </c>
      <c r="C215" s="253">
        <v>36630</v>
      </c>
      <c r="D215" s="253">
        <v>7300</v>
      </c>
      <c r="E215" s="253">
        <v>493</v>
      </c>
      <c r="F215" s="253">
        <v>23</v>
      </c>
      <c r="G215" s="253">
        <v>8</v>
      </c>
    </row>
    <row r="216" spans="1:7" x14ac:dyDescent="0.2">
      <c r="A216" s="252">
        <v>938</v>
      </c>
      <c r="B216" s="252" t="s">
        <v>199</v>
      </c>
      <c r="C216" s="253">
        <v>15500</v>
      </c>
      <c r="D216" s="253">
        <v>4880</v>
      </c>
      <c r="E216" s="253">
        <v>586</v>
      </c>
      <c r="F216" s="253">
        <v>7</v>
      </c>
      <c r="G216" s="253">
        <v>3</v>
      </c>
    </row>
    <row r="217" spans="1:7" x14ac:dyDescent="0.2">
      <c r="A217" s="252">
        <v>1908</v>
      </c>
      <c r="B217" s="252" t="s">
        <v>506</v>
      </c>
      <c r="C217" s="253">
        <v>10420</v>
      </c>
      <c r="D217" s="253">
        <v>1490</v>
      </c>
      <c r="E217" s="253">
        <v>262</v>
      </c>
      <c r="F217" s="253">
        <v>9</v>
      </c>
      <c r="G217" s="253">
        <v>4</v>
      </c>
    </row>
    <row r="218" spans="1:7" x14ac:dyDescent="0.2">
      <c r="A218" s="252">
        <v>1987</v>
      </c>
      <c r="B218" s="252" t="s">
        <v>200</v>
      </c>
      <c r="C218" s="253">
        <v>9750</v>
      </c>
      <c r="D218" s="253">
        <v>1770</v>
      </c>
      <c r="E218" s="253">
        <v>347</v>
      </c>
      <c r="F218" s="253">
        <v>6</v>
      </c>
      <c r="G218" s="253">
        <v>4</v>
      </c>
    </row>
    <row r="219" spans="1:7" x14ac:dyDescent="0.2">
      <c r="A219" s="252">
        <v>119</v>
      </c>
      <c r="B219" s="252" t="s">
        <v>201</v>
      </c>
      <c r="C219" s="253">
        <v>36790</v>
      </c>
      <c r="D219" s="253">
        <v>38480</v>
      </c>
      <c r="E219" s="253">
        <v>1210</v>
      </c>
      <c r="F219" s="253">
        <v>5</v>
      </c>
      <c r="G219" s="253">
        <v>2</v>
      </c>
    </row>
    <row r="220" spans="1:7" x14ac:dyDescent="0.2">
      <c r="A220" s="252">
        <v>687</v>
      </c>
      <c r="B220" s="252" t="s">
        <v>202</v>
      </c>
      <c r="C220" s="253">
        <v>53230</v>
      </c>
      <c r="D220" s="253">
        <v>67210</v>
      </c>
      <c r="E220" s="253">
        <v>1712</v>
      </c>
      <c r="F220" s="253">
        <v>4</v>
      </c>
      <c r="G220" s="253">
        <v>2</v>
      </c>
    </row>
    <row r="221" spans="1:7" x14ac:dyDescent="0.2">
      <c r="A221" s="252">
        <v>1842</v>
      </c>
      <c r="B221" s="252" t="s">
        <v>204</v>
      </c>
      <c r="C221" s="253">
        <v>9530</v>
      </c>
      <c r="D221" s="253">
        <v>600</v>
      </c>
      <c r="E221" s="253">
        <v>1225</v>
      </c>
      <c r="F221" s="253">
        <v>11</v>
      </c>
      <c r="G221" s="253">
        <v>3</v>
      </c>
    </row>
    <row r="222" spans="1:7" x14ac:dyDescent="0.2">
      <c r="A222" s="252">
        <v>1731</v>
      </c>
      <c r="B222" s="252" t="s">
        <v>603</v>
      </c>
      <c r="C222" s="253">
        <v>30020</v>
      </c>
      <c r="D222" s="253">
        <v>12930</v>
      </c>
      <c r="E222" s="253">
        <v>399</v>
      </c>
      <c r="F222" s="253">
        <v>30</v>
      </c>
      <c r="G222" s="253">
        <v>6</v>
      </c>
    </row>
    <row r="223" spans="1:7" x14ac:dyDescent="0.2">
      <c r="A223" s="252">
        <v>815</v>
      </c>
      <c r="B223" s="252" t="s">
        <v>205</v>
      </c>
      <c r="C223" s="253">
        <v>8410</v>
      </c>
      <c r="D223" s="253">
        <v>1230</v>
      </c>
      <c r="E223" s="253">
        <v>301</v>
      </c>
      <c r="F223" s="253">
        <v>6</v>
      </c>
      <c r="G223" s="253">
        <v>2</v>
      </c>
    </row>
    <row r="224" spans="1:7" x14ac:dyDescent="0.2">
      <c r="A224" s="252">
        <v>265</v>
      </c>
      <c r="B224" s="252" t="s">
        <v>206</v>
      </c>
      <c r="C224" s="253">
        <v>4630</v>
      </c>
      <c r="D224" s="253">
        <v>860</v>
      </c>
      <c r="E224" s="253">
        <v>611</v>
      </c>
      <c r="F224" s="253">
        <v>1</v>
      </c>
      <c r="G224" s="253">
        <v>1</v>
      </c>
    </row>
    <row r="225" spans="1:7" x14ac:dyDescent="0.2">
      <c r="A225" s="252">
        <v>1709</v>
      </c>
      <c r="B225" s="252" t="s">
        <v>207</v>
      </c>
      <c r="C225" s="253">
        <v>29650</v>
      </c>
      <c r="D225" s="253">
        <v>4820</v>
      </c>
      <c r="E225" s="253">
        <v>714</v>
      </c>
      <c r="F225" s="253">
        <v>19</v>
      </c>
      <c r="G225" s="253">
        <v>6</v>
      </c>
    </row>
    <row r="226" spans="1:7" x14ac:dyDescent="0.2">
      <c r="A226" s="252">
        <v>1927</v>
      </c>
      <c r="B226" s="252" t="s">
        <v>582</v>
      </c>
      <c r="C226" s="253">
        <v>18750</v>
      </c>
      <c r="D226" s="253">
        <v>1050</v>
      </c>
      <c r="E226" s="253">
        <v>438</v>
      </c>
      <c r="F226" s="253">
        <v>20</v>
      </c>
      <c r="G226" s="253">
        <v>7</v>
      </c>
    </row>
    <row r="227" spans="1:7" x14ac:dyDescent="0.2">
      <c r="A227" s="252">
        <v>1955</v>
      </c>
      <c r="B227" s="252" t="s">
        <v>208</v>
      </c>
      <c r="C227" s="253">
        <v>32220</v>
      </c>
      <c r="D227" s="253">
        <v>16400</v>
      </c>
      <c r="E227" s="253">
        <v>720</v>
      </c>
      <c r="F227" s="253">
        <v>10</v>
      </c>
      <c r="G227" s="253">
        <v>5</v>
      </c>
    </row>
    <row r="228" spans="1:7" x14ac:dyDescent="0.2">
      <c r="A228" s="252">
        <v>335</v>
      </c>
      <c r="B228" s="252" t="s">
        <v>588</v>
      </c>
      <c r="C228" s="253">
        <v>9780</v>
      </c>
      <c r="D228" s="253">
        <v>850</v>
      </c>
      <c r="E228" s="253">
        <v>721</v>
      </c>
      <c r="F228" s="253">
        <v>4</v>
      </c>
      <c r="G228" s="253">
        <v>2</v>
      </c>
    </row>
    <row r="229" spans="1:7" x14ac:dyDescent="0.2">
      <c r="A229" s="252">
        <v>944</v>
      </c>
      <c r="B229" s="252" t="s">
        <v>210</v>
      </c>
      <c r="C229" s="253">
        <v>5910</v>
      </c>
      <c r="D229" s="253">
        <v>950</v>
      </c>
      <c r="E229" s="253">
        <v>408</v>
      </c>
      <c r="F229" s="253">
        <v>4</v>
      </c>
      <c r="G229" s="253">
        <v>1</v>
      </c>
    </row>
    <row r="230" spans="1:7" x14ac:dyDescent="0.2">
      <c r="A230" s="252">
        <v>424</v>
      </c>
      <c r="B230" s="252" t="s">
        <v>211</v>
      </c>
      <c r="C230" s="253">
        <v>2690</v>
      </c>
      <c r="D230" s="253">
        <v>80</v>
      </c>
      <c r="E230" s="253">
        <v>440</v>
      </c>
      <c r="F230" s="253">
        <v>3</v>
      </c>
      <c r="G230" s="253">
        <v>2</v>
      </c>
    </row>
    <row r="231" spans="1:7" x14ac:dyDescent="0.2">
      <c r="A231" s="252">
        <v>425</v>
      </c>
      <c r="B231" s="252" t="s">
        <v>212</v>
      </c>
      <c r="C231" s="253">
        <v>15000</v>
      </c>
      <c r="D231" s="253">
        <v>3500</v>
      </c>
      <c r="E231" s="253">
        <v>1185</v>
      </c>
      <c r="F231" s="253">
        <v>4</v>
      </c>
      <c r="G231" s="253">
        <v>1</v>
      </c>
    </row>
    <row r="232" spans="1:7" x14ac:dyDescent="0.2">
      <c r="A232" s="252">
        <v>1740</v>
      </c>
      <c r="B232" s="252" t="s">
        <v>213</v>
      </c>
      <c r="C232" s="253">
        <v>17220</v>
      </c>
      <c r="D232" s="253">
        <v>2230</v>
      </c>
      <c r="E232" s="253">
        <v>392</v>
      </c>
      <c r="F232" s="253">
        <v>10</v>
      </c>
      <c r="G232" s="253">
        <v>4</v>
      </c>
    </row>
    <row r="233" spans="1:7" x14ac:dyDescent="0.2">
      <c r="A233" s="252">
        <v>643</v>
      </c>
      <c r="B233" s="252" t="s">
        <v>214</v>
      </c>
      <c r="C233" s="253">
        <v>9260</v>
      </c>
      <c r="D233" s="253">
        <v>650</v>
      </c>
      <c r="E233" s="253">
        <v>885</v>
      </c>
      <c r="F233" s="253">
        <v>6</v>
      </c>
      <c r="G233" s="253">
        <v>2</v>
      </c>
    </row>
    <row r="234" spans="1:7" x14ac:dyDescent="0.2">
      <c r="A234" s="252">
        <v>946</v>
      </c>
      <c r="B234" s="252" t="s">
        <v>215</v>
      </c>
      <c r="C234" s="253">
        <v>15350</v>
      </c>
      <c r="D234" s="253">
        <v>6360</v>
      </c>
      <c r="E234" s="253">
        <v>598</v>
      </c>
      <c r="F234" s="253">
        <v>7</v>
      </c>
      <c r="G234" s="253">
        <v>2</v>
      </c>
    </row>
    <row r="235" spans="1:7" x14ac:dyDescent="0.2">
      <c r="A235" s="252">
        <v>304</v>
      </c>
      <c r="B235" s="252" t="s">
        <v>216</v>
      </c>
      <c r="C235" s="253">
        <v>7690</v>
      </c>
      <c r="D235" s="253">
        <v>330</v>
      </c>
      <c r="E235" s="253">
        <v>181</v>
      </c>
      <c r="F235" s="253">
        <v>10</v>
      </c>
      <c r="G235" s="253">
        <v>3</v>
      </c>
    </row>
    <row r="236" spans="1:7" x14ac:dyDescent="0.2">
      <c r="A236" s="252">
        <v>356</v>
      </c>
      <c r="B236" s="252" t="s">
        <v>217</v>
      </c>
      <c r="C236" s="253">
        <v>65270</v>
      </c>
      <c r="D236" s="253">
        <v>49440</v>
      </c>
      <c r="E236" s="253">
        <v>1835</v>
      </c>
      <c r="F236" s="253">
        <v>1</v>
      </c>
      <c r="G236" s="253">
        <v>1</v>
      </c>
    </row>
    <row r="237" spans="1:7" x14ac:dyDescent="0.2">
      <c r="A237" s="252">
        <v>569</v>
      </c>
      <c r="B237" s="252" t="s">
        <v>218</v>
      </c>
      <c r="C237" s="253">
        <v>19700</v>
      </c>
      <c r="D237" s="253">
        <v>1500</v>
      </c>
      <c r="E237" s="253">
        <v>458</v>
      </c>
      <c r="F237" s="253">
        <v>15</v>
      </c>
      <c r="G237" s="253">
        <v>5</v>
      </c>
    </row>
    <row r="238" spans="1:7" x14ac:dyDescent="0.2">
      <c r="A238" s="252">
        <v>267</v>
      </c>
      <c r="B238" s="252" t="s">
        <v>219</v>
      </c>
      <c r="C238" s="253">
        <v>35770</v>
      </c>
      <c r="D238" s="253">
        <v>15660</v>
      </c>
      <c r="E238" s="253">
        <v>1035</v>
      </c>
      <c r="F238" s="253">
        <v>9</v>
      </c>
      <c r="G238" s="253">
        <v>3</v>
      </c>
    </row>
    <row r="239" spans="1:7" x14ac:dyDescent="0.2">
      <c r="A239" s="252">
        <v>268</v>
      </c>
      <c r="B239" s="252" t="s">
        <v>220</v>
      </c>
      <c r="C239" s="253">
        <v>195690</v>
      </c>
      <c r="D239" s="253">
        <v>342030</v>
      </c>
      <c r="E239" s="253">
        <v>2363</v>
      </c>
      <c r="F239" s="253">
        <v>3</v>
      </c>
      <c r="G239" s="253">
        <v>2</v>
      </c>
    </row>
    <row r="240" spans="1:7" x14ac:dyDescent="0.2">
      <c r="A240" s="252">
        <v>1695</v>
      </c>
      <c r="B240" s="252" t="s">
        <v>221</v>
      </c>
      <c r="C240" s="253">
        <v>5360</v>
      </c>
      <c r="D240" s="253">
        <v>470</v>
      </c>
      <c r="E240" s="253">
        <v>210</v>
      </c>
      <c r="F240" s="253">
        <v>13</v>
      </c>
      <c r="G240" s="253">
        <v>5</v>
      </c>
    </row>
    <row r="241" spans="1:7" x14ac:dyDescent="0.2">
      <c r="A241" s="252">
        <v>1699</v>
      </c>
      <c r="B241" s="252" t="s">
        <v>222</v>
      </c>
      <c r="C241" s="253">
        <v>28160</v>
      </c>
      <c r="D241" s="253">
        <v>15320</v>
      </c>
      <c r="E241" s="253">
        <v>670</v>
      </c>
      <c r="F241" s="253">
        <v>15</v>
      </c>
      <c r="G241" s="253">
        <v>3</v>
      </c>
    </row>
    <row r="242" spans="1:7" x14ac:dyDescent="0.2">
      <c r="A242" s="252">
        <v>171</v>
      </c>
      <c r="B242" s="252" t="s">
        <v>223</v>
      </c>
      <c r="C242" s="253">
        <v>44650</v>
      </c>
      <c r="D242" s="253">
        <v>35480</v>
      </c>
      <c r="E242" s="253">
        <v>710</v>
      </c>
      <c r="F242" s="253">
        <v>15</v>
      </c>
      <c r="G242" s="253">
        <v>5</v>
      </c>
    </row>
    <row r="243" spans="1:7" x14ac:dyDescent="0.2">
      <c r="A243" s="252">
        <v>575</v>
      </c>
      <c r="B243" s="252" t="s">
        <v>224</v>
      </c>
      <c r="C243" s="253">
        <v>23300</v>
      </c>
      <c r="D243" s="253">
        <v>7750</v>
      </c>
      <c r="E243" s="253">
        <v>1491</v>
      </c>
      <c r="F243" s="253">
        <v>3</v>
      </c>
      <c r="G243" s="253">
        <v>2</v>
      </c>
    </row>
    <row r="244" spans="1:7" x14ac:dyDescent="0.2">
      <c r="A244" s="252">
        <v>576</v>
      </c>
      <c r="B244" s="252" t="s">
        <v>225</v>
      </c>
      <c r="C244" s="253">
        <v>11660</v>
      </c>
      <c r="D244" s="253">
        <v>1690</v>
      </c>
      <c r="E244" s="253">
        <v>993</v>
      </c>
      <c r="F244" s="253">
        <v>6</v>
      </c>
      <c r="G244" s="253">
        <v>2</v>
      </c>
    </row>
    <row r="245" spans="1:7" x14ac:dyDescent="0.2">
      <c r="A245" s="252">
        <v>820</v>
      </c>
      <c r="B245" s="252" t="s">
        <v>514</v>
      </c>
      <c r="C245" s="253">
        <v>19280</v>
      </c>
      <c r="D245" s="253">
        <v>7930</v>
      </c>
      <c r="E245" s="253">
        <v>1094</v>
      </c>
      <c r="F245" s="253">
        <v>3</v>
      </c>
      <c r="G245" s="253">
        <v>2</v>
      </c>
    </row>
    <row r="246" spans="1:7" x14ac:dyDescent="0.2">
      <c r="A246" s="252">
        <v>302</v>
      </c>
      <c r="B246" s="252" t="s">
        <v>227</v>
      </c>
      <c r="C246" s="253">
        <v>25970</v>
      </c>
      <c r="D246" s="253">
        <v>16310</v>
      </c>
      <c r="E246" s="253">
        <v>773</v>
      </c>
      <c r="F246" s="253">
        <v>8</v>
      </c>
      <c r="G246" s="253">
        <v>2</v>
      </c>
    </row>
    <row r="247" spans="1:7" x14ac:dyDescent="0.2">
      <c r="A247" s="252">
        <v>951</v>
      </c>
      <c r="B247" s="252" t="s">
        <v>228</v>
      </c>
      <c r="C247" s="253">
        <v>11300</v>
      </c>
      <c r="D247" s="253">
        <v>1920</v>
      </c>
      <c r="E247" s="253">
        <v>514</v>
      </c>
      <c r="F247" s="253">
        <v>5</v>
      </c>
      <c r="G247" s="253">
        <v>3</v>
      </c>
    </row>
    <row r="248" spans="1:7" x14ac:dyDescent="0.2">
      <c r="A248" s="252">
        <v>579</v>
      </c>
      <c r="B248" s="252" t="s">
        <v>229</v>
      </c>
      <c r="C248" s="253">
        <v>19070</v>
      </c>
      <c r="D248" s="253">
        <v>5050</v>
      </c>
      <c r="E248" s="253">
        <v>1705</v>
      </c>
      <c r="F248" s="253">
        <v>2</v>
      </c>
      <c r="G248" s="253">
        <v>1</v>
      </c>
    </row>
    <row r="249" spans="1:7" x14ac:dyDescent="0.2">
      <c r="A249" s="252">
        <v>823</v>
      </c>
      <c r="B249" s="252" t="s">
        <v>230</v>
      </c>
      <c r="C249" s="253">
        <v>14060</v>
      </c>
      <c r="D249" s="253">
        <v>3100</v>
      </c>
      <c r="E249" s="253">
        <v>558</v>
      </c>
      <c r="F249" s="253">
        <v>7</v>
      </c>
      <c r="G249" s="253">
        <v>2</v>
      </c>
    </row>
    <row r="250" spans="1:7" x14ac:dyDescent="0.2">
      <c r="A250" s="252">
        <v>824</v>
      </c>
      <c r="B250" s="252" t="s">
        <v>231</v>
      </c>
      <c r="C250" s="253">
        <v>24010</v>
      </c>
      <c r="D250" s="253">
        <v>9900</v>
      </c>
      <c r="E250" s="253">
        <v>946</v>
      </c>
      <c r="F250" s="253">
        <v>3</v>
      </c>
      <c r="G250" s="253">
        <v>3</v>
      </c>
    </row>
    <row r="251" spans="1:7" x14ac:dyDescent="0.2">
      <c r="A251" s="252">
        <v>1895</v>
      </c>
      <c r="B251" s="252" t="s">
        <v>476</v>
      </c>
      <c r="C251" s="253">
        <v>39590</v>
      </c>
      <c r="D251" s="253">
        <v>29770</v>
      </c>
      <c r="E251" s="253">
        <v>814</v>
      </c>
      <c r="F251" s="253">
        <v>22</v>
      </c>
      <c r="G251" s="253">
        <v>6</v>
      </c>
    </row>
    <row r="252" spans="1:7" x14ac:dyDescent="0.2">
      <c r="A252" s="252">
        <v>269</v>
      </c>
      <c r="B252" s="252" t="s">
        <v>232</v>
      </c>
      <c r="C252" s="253">
        <v>20110</v>
      </c>
      <c r="D252" s="253">
        <v>8130</v>
      </c>
      <c r="E252" s="253">
        <v>608</v>
      </c>
      <c r="F252" s="253">
        <v>10</v>
      </c>
      <c r="G252" s="253">
        <v>3</v>
      </c>
    </row>
    <row r="253" spans="1:7" x14ac:dyDescent="0.2">
      <c r="A253" s="252">
        <v>173</v>
      </c>
      <c r="B253" s="252" t="s">
        <v>233</v>
      </c>
      <c r="C253" s="253">
        <v>33660</v>
      </c>
      <c r="D253" s="253">
        <v>30670</v>
      </c>
      <c r="E253" s="253">
        <v>1408</v>
      </c>
      <c r="F253" s="253">
        <v>3</v>
      </c>
      <c r="G253" s="253">
        <v>1</v>
      </c>
    </row>
    <row r="254" spans="1:7" x14ac:dyDescent="0.2">
      <c r="A254" s="252">
        <v>1773</v>
      </c>
      <c r="B254" s="252" t="s">
        <v>234</v>
      </c>
      <c r="C254" s="253">
        <v>14910</v>
      </c>
      <c r="D254" s="253">
        <v>3880</v>
      </c>
      <c r="E254" s="253">
        <v>432</v>
      </c>
      <c r="F254" s="253">
        <v>8</v>
      </c>
      <c r="G254" s="253">
        <v>2</v>
      </c>
    </row>
    <row r="255" spans="1:7" x14ac:dyDescent="0.2">
      <c r="A255" s="252">
        <v>175</v>
      </c>
      <c r="B255" s="252" t="s">
        <v>235</v>
      </c>
      <c r="C255" s="253">
        <v>16710</v>
      </c>
      <c r="D255" s="253">
        <v>11520</v>
      </c>
      <c r="E255" s="253">
        <v>475</v>
      </c>
      <c r="F255" s="253">
        <v>16</v>
      </c>
      <c r="G255" s="253">
        <v>1</v>
      </c>
    </row>
    <row r="256" spans="1:7" x14ac:dyDescent="0.2">
      <c r="A256" s="252">
        <v>881</v>
      </c>
      <c r="B256" s="252" t="s">
        <v>236</v>
      </c>
      <c r="C256" s="253">
        <v>4700</v>
      </c>
      <c r="D256" s="253">
        <v>550</v>
      </c>
      <c r="E256" s="253">
        <v>471</v>
      </c>
      <c r="F256" s="253">
        <v>4</v>
      </c>
      <c r="G256" s="253">
        <v>2</v>
      </c>
    </row>
    <row r="257" spans="1:7" x14ac:dyDescent="0.2">
      <c r="A257" s="252">
        <v>1586</v>
      </c>
      <c r="B257" s="252" t="s">
        <v>237</v>
      </c>
      <c r="C257" s="253">
        <v>29580</v>
      </c>
      <c r="D257" s="253">
        <v>18600</v>
      </c>
      <c r="E257" s="253">
        <v>717</v>
      </c>
      <c r="F257" s="253">
        <v>7</v>
      </c>
      <c r="G257" s="253">
        <v>3</v>
      </c>
    </row>
    <row r="258" spans="1:7" x14ac:dyDescent="0.2">
      <c r="A258" s="252">
        <v>826</v>
      </c>
      <c r="B258" s="252" t="s">
        <v>238</v>
      </c>
      <c r="C258" s="253">
        <v>54750</v>
      </c>
      <c r="D258" s="253">
        <v>45430</v>
      </c>
      <c r="E258" s="253">
        <v>1472</v>
      </c>
      <c r="F258" s="253">
        <v>7</v>
      </c>
      <c r="G258" s="253">
        <v>2</v>
      </c>
    </row>
    <row r="259" spans="1:7" x14ac:dyDescent="0.2">
      <c r="A259" s="252">
        <v>85</v>
      </c>
      <c r="B259" s="252" t="s">
        <v>239</v>
      </c>
      <c r="C259" s="253">
        <v>24370</v>
      </c>
      <c r="D259" s="253">
        <v>10720</v>
      </c>
      <c r="E259" s="253">
        <v>464</v>
      </c>
      <c r="F259" s="253">
        <v>16</v>
      </c>
      <c r="G259" s="253">
        <v>5</v>
      </c>
    </row>
    <row r="260" spans="1:7" x14ac:dyDescent="0.2">
      <c r="A260" s="252">
        <v>431</v>
      </c>
      <c r="B260" s="252" t="s">
        <v>240</v>
      </c>
      <c r="C260" s="253">
        <v>4450</v>
      </c>
      <c r="D260" s="253">
        <v>260</v>
      </c>
      <c r="E260" s="253">
        <v>1065</v>
      </c>
      <c r="F260" s="253">
        <v>3</v>
      </c>
      <c r="G260" s="253">
        <v>1</v>
      </c>
    </row>
    <row r="261" spans="1:7" x14ac:dyDescent="0.2">
      <c r="A261" s="252">
        <v>432</v>
      </c>
      <c r="B261" s="252" t="s">
        <v>241</v>
      </c>
      <c r="C261" s="253">
        <v>10260</v>
      </c>
      <c r="D261" s="253">
        <v>1930</v>
      </c>
      <c r="E261" s="253">
        <v>494</v>
      </c>
      <c r="F261" s="253">
        <v>7</v>
      </c>
      <c r="G261" s="253">
        <v>1</v>
      </c>
    </row>
    <row r="262" spans="1:7" x14ac:dyDescent="0.2">
      <c r="A262" s="252">
        <v>86</v>
      </c>
      <c r="B262" s="252" t="s">
        <v>242</v>
      </c>
      <c r="C262" s="253">
        <v>25550</v>
      </c>
      <c r="D262" s="253">
        <v>8780</v>
      </c>
      <c r="E262" s="253">
        <v>380</v>
      </c>
      <c r="F262" s="253">
        <v>21</v>
      </c>
      <c r="G262" s="253">
        <v>5</v>
      </c>
    </row>
    <row r="263" spans="1:7" x14ac:dyDescent="0.2">
      <c r="A263" s="252">
        <v>828</v>
      </c>
      <c r="B263" s="252" t="s">
        <v>243</v>
      </c>
      <c r="C263" s="253">
        <v>90590</v>
      </c>
      <c r="D263" s="253">
        <v>97260</v>
      </c>
      <c r="E263" s="253">
        <v>1346</v>
      </c>
      <c r="F263" s="253">
        <v>21</v>
      </c>
      <c r="G263" s="253">
        <v>5</v>
      </c>
    </row>
    <row r="264" spans="1:7" x14ac:dyDescent="0.2">
      <c r="A264" s="252">
        <v>584</v>
      </c>
      <c r="B264" s="252" t="s">
        <v>244</v>
      </c>
      <c r="C264" s="253">
        <v>20580</v>
      </c>
      <c r="D264" s="253">
        <v>5500</v>
      </c>
      <c r="E264" s="253">
        <v>1325</v>
      </c>
      <c r="F264" s="253">
        <v>2</v>
      </c>
      <c r="G264" s="253">
        <v>1</v>
      </c>
    </row>
    <row r="265" spans="1:7" x14ac:dyDescent="0.2">
      <c r="A265" s="252">
        <v>1509</v>
      </c>
      <c r="B265" s="252" t="s">
        <v>245</v>
      </c>
      <c r="C265" s="253">
        <v>40110</v>
      </c>
      <c r="D265" s="253">
        <v>27450</v>
      </c>
      <c r="E265" s="253">
        <v>649</v>
      </c>
      <c r="F265" s="253">
        <v>11</v>
      </c>
      <c r="G265" s="253">
        <v>3</v>
      </c>
    </row>
    <row r="266" spans="1:7" x14ac:dyDescent="0.2">
      <c r="A266" s="252">
        <v>437</v>
      </c>
      <c r="B266" s="252" t="s">
        <v>246</v>
      </c>
      <c r="C266" s="253">
        <v>6370</v>
      </c>
      <c r="D266" s="253">
        <v>330</v>
      </c>
      <c r="E266" s="253">
        <v>1198</v>
      </c>
      <c r="F266" s="253">
        <v>3</v>
      </c>
      <c r="G266" s="253">
        <v>2</v>
      </c>
    </row>
    <row r="267" spans="1:7" x14ac:dyDescent="0.2">
      <c r="A267" s="252">
        <v>644</v>
      </c>
      <c r="B267" s="252" t="s">
        <v>247</v>
      </c>
      <c r="C267" s="253">
        <v>4390</v>
      </c>
      <c r="D267" s="253">
        <v>130</v>
      </c>
      <c r="E267" s="253">
        <v>608</v>
      </c>
      <c r="F267" s="253">
        <v>6</v>
      </c>
      <c r="G267" s="253">
        <v>2</v>
      </c>
    </row>
    <row r="268" spans="1:7" x14ac:dyDescent="0.2">
      <c r="A268" s="252">
        <v>589</v>
      </c>
      <c r="B268" s="252" t="s">
        <v>248</v>
      </c>
      <c r="C268" s="253">
        <v>7800</v>
      </c>
      <c r="D268" s="253">
        <v>700</v>
      </c>
      <c r="E268" s="253">
        <v>792</v>
      </c>
      <c r="F268" s="253">
        <v>3</v>
      </c>
      <c r="G268" s="253">
        <v>1</v>
      </c>
    </row>
    <row r="269" spans="1:7" x14ac:dyDescent="0.2">
      <c r="A269" s="252">
        <v>1734</v>
      </c>
      <c r="B269" s="252" t="s">
        <v>249</v>
      </c>
      <c r="C269" s="253">
        <v>37850</v>
      </c>
      <c r="D269" s="253">
        <v>14090</v>
      </c>
      <c r="E269" s="253">
        <v>765</v>
      </c>
      <c r="F269" s="253">
        <v>12</v>
      </c>
      <c r="G269" s="253">
        <v>6</v>
      </c>
    </row>
    <row r="270" spans="1:7" x14ac:dyDescent="0.2">
      <c r="A270" s="252">
        <v>590</v>
      </c>
      <c r="B270" s="252" t="s">
        <v>250</v>
      </c>
      <c r="C270" s="253">
        <v>30010</v>
      </c>
      <c r="D270" s="253">
        <v>13320</v>
      </c>
      <c r="E270" s="253">
        <v>1867</v>
      </c>
      <c r="F270" s="253">
        <v>1</v>
      </c>
      <c r="G270" s="253">
        <v>1</v>
      </c>
    </row>
    <row r="271" spans="1:7" x14ac:dyDescent="0.2">
      <c r="A271" s="252">
        <v>1894</v>
      </c>
      <c r="B271" s="252" t="s">
        <v>478</v>
      </c>
      <c r="C271" s="253">
        <v>38670</v>
      </c>
      <c r="D271" s="253">
        <v>16270</v>
      </c>
      <c r="E271" s="253">
        <v>546</v>
      </c>
      <c r="F271" s="253">
        <v>16</v>
      </c>
      <c r="G271" s="253">
        <v>6</v>
      </c>
    </row>
    <row r="272" spans="1:7" x14ac:dyDescent="0.2">
      <c r="A272" s="252">
        <v>765</v>
      </c>
      <c r="B272" s="252" t="s">
        <v>251</v>
      </c>
      <c r="C272" s="253">
        <v>13170</v>
      </c>
      <c r="D272" s="253">
        <v>9140</v>
      </c>
      <c r="E272" s="253">
        <v>514</v>
      </c>
      <c r="F272" s="253">
        <v>4</v>
      </c>
      <c r="G272" s="253">
        <v>1</v>
      </c>
    </row>
    <row r="273" spans="1:7" x14ac:dyDescent="0.2">
      <c r="A273" s="252">
        <v>1926</v>
      </c>
      <c r="B273" s="252" t="s">
        <v>252</v>
      </c>
      <c r="C273" s="253">
        <v>32540</v>
      </c>
      <c r="D273" s="253">
        <v>4980</v>
      </c>
      <c r="E273" s="253">
        <v>1390</v>
      </c>
      <c r="F273" s="253">
        <v>8</v>
      </c>
      <c r="G273" s="253">
        <v>3</v>
      </c>
    </row>
    <row r="274" spans="1:7" x14ac:dyDescent="0.2">
      <c r="A274" s="252">
        <v>439</v>
      </c>
      <c r="B274" s="252" t="s">
        <v>253</v>
      </c>
      <c r="C274" s="253">
        <v>85540</v>
      </c>
      <c r="D274" s="253">
        <v>73780</v>
      </c>
      <c r="E274" s="253">
        <v>2153</v>
      </c>
      <c r="F274" s="253">
        <v>1</v>
      </c>
      <c r="G274" s="253">
        <v>1</v>
      </c>
    </row>
    <row r="275" spans="1:7" x14ac:dyDescent="0.2">
      <c r="A275" s="252">
        <v>273</v>
      </c>
      <c r="B275" s="252" t="s">
        <v>254</v>
      </c>
      <c r="C275" s="253">
        <v>23660</v>
      </c>
      <c r="D275" s="253">
        <v>13210</v>
      </c>
      <c r="E275" s="253">
        <v>850</v>
      </c>
      <c r="F275" s="253">
        <v>6</v>
      </c>
      <c r="G275" s="253">
        <v>1</v>
      </c>
    </row>
    <row r="276" spans="1:7" x14ac:dyDescent="0.2">
      <c r="A276" s="252">
        <v>177</v>
      </c>
      <c r="B276" s="252" t="s">
        <v>255</v>
      </c>
      <c r="C276" s="253">
        <v>33600</v>
      </c>
      <c r="D276" s="253">
        <v>20950</v>
      </c>
      <c r="E276" s="253">
        <v>623</v>
      </c>
      <c r="F276" s="253">
        <v>15</v>
      </c>
      <c r="G276" s="253">
        <v>4</v>
      </c>
    </row>
    <row r="277" spans="1:7" x14ac:dyDescent="0.2">
      <c r="A277" s="252">
        <v>703</v>
      </c>
      <c r="B277" s="252" t="s">
        <v>256</v>
      </c>
      <c r="C277" s="253">
        <v>20220</v>
      </c>
      <c r="D277" s="253">
        <v>5010</v>
      </c>
      <c r="E277" s="253">
        <v>488</v>
      </c>
      <c r="F277" s="253">
        <v>11</v>
      </c>
      <c r="G277" s="253">
        <v>5</v>
      </c>
    </row>
    <row r="278" spans="1:7" x14ac:dyDescent="0.2">
      <c r="A278" s="252">
        <v>274</v>
      </c>
      <c r="B278" s="252" t="s">
        <v>257</v>
      </c>
      <c r="C278" s="253">
        <v>26760</v>
      </c>
      <c r="D278" s="253">
        <v>10810</v>
      </c>
      <c r="E278" s="253">
        <v>869</v>
      </c>
      <c r="F278" s="253">
        <v>5</v>
      </c>
      <c r="G278" s="253">
        <v>3</v>
      </c>
    </row>
    <row r="279" spans="1:7" x14ac:dyDescent="0.2">
      <c r="A279" s="252">
        <v>339</v>
      </c>
      <c r="B279" s="252" t="s">
        <v>258</v>
      </c>
      <c r="C279" s="253">
        <v>3200</v>
      </c>
      <c r="D279" s="253">
        <v>280</v>
      </c>
      <c r="E279" s="253">
        <v>421</v>
      </c>
      <c r="F279" s="253">
        <v>1</v>
      </c>
      <c r="G279" s="253">
        <v>1</v>
      </c>
    </row>
    <row r="280" spans="1:7" x14ac:dyDescent="0.2">
      <c r="A280" s="252">
        <v>1667</v>
      </c>
      <c r="B280" s="252" t="s">
        <v>259</v>
      </c>
      <c r="C280" s="253">
        <v>11320</v>
      </c>
      <c r="D280" s="253">
        <v>2600</v>
      </c>
      <c r="E280" s="253">
        <v>525</v>
      </c>
      <c r="F280" s="253">
        <v>8</v>
      </c>
      <c r="G280" s="253">
        <v>3</v>
      </c>
    </row>
    <row r="281" spans="1:7" x14ac:dyDescent="0.2">
      <c r="A281" s="252">
        <v>275</v>
      </c>
      <c r="B281" s="252" t="s">
        <v>260</v>
      </c>
      <c r="C281" s="253">
        <v>39490</v>
      </c>
      <c r="D281" s="253">
        <v>16970</v>
      </c>
      <c r="E281" s="253">
        <v>1400</v>
      </c>
      <c r="F281" s="253">
        <v>8</v>
      </c>
      <c r="G281" s="253">
        <v>3</v>
      </c>
    </row>
    <row r="282" spans="1:7" x14ac:dyDescent="0.2">
      <c r="A282" s="252">
        <v>340</v>
      </c>
      <c r="B282" s="252" t="s">
        <v>261</v>
      </c>
      <c r="C282" s="253">
        <v>16130</v>
      </c>
      <c r="D282" s="253">
        <v>3890</v>
      </c>
      <c r="E282" s="253">
        <v>870</v>
      </c>
      <c r="F282" s="253">
        <v>7</v>
      </c>
      <c r="G282" s="253">
        <v>3</v>
      </c>
    </row>
    <row r="283" spans="1:7" x14ac:dyDescent="0.2">
      <c r="A283" s="252">
        <v>597</v>
      </c>
      <c r="B283" s="252" t="s">
        <v>262</v>
      </c>
      <c r="C283" s="253">
        <v>44090</v>
      </c>
      <c r="D283" s="253">
        <v>19870</v>
      </c>
      <c r="E283" s="253">
        <v>1690</v>
      </c>
      <c r="F283" s="253">
        <v>2</v>
      </c>
      <c r="G283" s="253">
        <v>1</v>
      </c>
    </row>
    <row r="284" spans="1:7" x14ac:dyDescent="0.2">
      <c r="A284" s="252">
        <v>196</v>
      </c>
      <c r="B284" s="252" t="s">
        <v>263</v>
      </c>
      <c r="C284" s="253">
        <v>7690</v>
      </c>
      <c r="D284" s="253">
        <v>1370</v>
      </c>
      <c r="E284" s="253">
        <v>375</v>
      </c>
      <c r="F284" s="253">
        <v>6</v>
      </c>
      <c r="G284" s="253">
        <v>2</v>
      </c>
    </row>
    <row r="285" spans="1:7" x14ac:dyDescent="0.2">
      <c r="A285" s="252">
        <v>1742</v>
      </c>
      <c r="B285" s="252" t="s">
        <v>264</v>
      </c>
      <c r="C285" s="253">
        <v>38970</v>
      </c>
      <c r="D285" s="253">
        <v>34370</v>
      </c>
      <c r="E285" s="253">
        <v>1049</v>
      </c>
      <c r="F285" s="253">
        <v>10</v>
      </c>
      <c r="G285" s="253">
        <v>2</v>
      </c>
    </row>
    <row r="286" spans="1:7" x14ac:dyDescent="0.2">
      <c r="A286" s="252">
        <v>603</v>
      </c>
      <c r="B286" s="252" t="s">
        <v>265</v>
      </c>
      <c r="C286" s="253">
        <v>33790</v>
      </c>
      <c r="D286" s="253">
        <v>9120</v>
      </c>
      <c r="E286" s="253">
        <v>3089</v>
      </c>
      <c r="F286" s="253">
        <v>2</v>
      </c>
      <c r="G286" s="253">
        <v>2</v>
      </c>
    </row>
    <row r="287" spans="1:7" x14ac:dyDescent="0.2">
      <c r="A287" s="252">
        <v>1669</v>
      </c>
      <c r="B287" s="252" t="s">
        <v>266</v>
      </c>
      <c r="C287" s="253">
        <v>17110</v>
      </c>
      <c r="D287" s="253">
        <v>3620</v>
      </c>
      <c r="E287" s="253">
        <v>372</v>
      </c>
      <c r="F287" s="253">
        <v>11</v>
      </c>
      <c r="G287" s="253">
        <v>5</v>
      </c>
    </row>
    <row r="288" spans="1:7" x14ac:dyDescent="0.2">
      <c r="A288" s="252">
        <v>957</v>
      </c>
      <c r="B288" s="252" t="s">
        <v>267</v>
      </c>
      <c r="C288" s="253">
        <v>65290</v>
      </c>
      <c r="D288" s="253">
        <v>77150</v>
      </c>
      <c r="E288" s="253">
        <v>1454</v>
      </c>
      <c r="F288" s="253">
        <v>9</v>
      </c>
      <c r="G288" s="253">
        <v>2</v>
      </c>
    </row>
    <row r="289" spans="1:7" x14ac:dyDescent="0.2">
      <c r="A289" s="252">
        <v>1674</v>
      </c>
      <c r="B289" s="252" t="s">
        <v>268</v>
      </c>
      <c r="C289" s="253">
        <v>83340</v>
      </c>
      <c r="D289" s="253">
        <v>87060</v>
      </c>
      <c r="E289" s="253">
        <v>1636</v>
      </c>
      <c r="F289" s="253">
        <v>9</v>
      </c>
      <c r="G289" s="253">
        <v>4</v>
      </c>
    </row>
    <row r="290" spans="1:7" x14ac:dyDescent="0.2">
      <c r="A290" s="252">
        <v>599</v>
      </c>
      <c r="B290" s="252" t="s">
        <v>269</v>
      </c>
      <c r="C290" s="253">
        <v>699770</v>
      </c>
      <c r="D290" s="253">
        <v>1385570</v>
      </c>
      <c r="E290" s="253">
        <v>3915</v>
      </c>
      <c r="F290" s="253">
        <v>10</v>
      </c>
      <c r="G290" s="253">
        <v>7</v>
      </c>
    </row>
    <row r="291" spans="1:7" x14ac:dyDescent="0.2">
      <c r="A291" s="252">
        <v>277</v>
      </c>
      <c r="B291" s="252" t="s">
        <v>270</v>
      </c>
      <c r="C291" s="253">
        <v>840</v>
      </c>
      <c r="D291" s="253">
        <v>30</v>
      </c>
      <c r="E291" s="253">
        <v>852</v>
      </c>
      <c r="F291" s="253">
        <v>1</v>
      </c>
      <c r="G291" s="253">
        <v>1</v>
      </c>
    </row>
    <row r="292" spans="1:7" x14ac:dyDescent="0.2">
      <c r="A292" s="252">
        <v>840</v>
      </c>
      <c r="B292" s="252" t="s">
        <v>271</v>
      </c>
      <c r="C292" s="253">
        <v>20650</v>
      </c>
      <c r="D292" s="253">
        <v>9300</v>
      </c>
      <c r="E292" s="253">
        <v>655</v>
      </c>
      <c r="F292" s="253">
        <v>6</v>
      </c>
      <c r="G292" s="253">
        <v>2</v>
      </c>
    </row>
    <row r="293" spans="1:7" x14ac:dyDescent="0.2">
      <c r="A293" s="252">
        <v>441</v>
      </c>
      <c r="B293" s="252" t="s">
        <v>272</v>
      </c>
      <c r="C293" s="253">
        <v>41570</v>
      </c>
      <c r="D293" s="253">
        <v>14640</v>
      </c>
      <c r="E293" s="253">
        <v>687</v>
      </c>
      <c r="F293" s="253">
        <v>23</v>
      </c>
      <c r="G293" s="253">
        <v>9</v>
      </c>
    </row>
    <row r="294" spans="1:7" x14ac:dyDescent="0.2">
      <c r="A294" s="252">
        <v>458</v>
      </c>
      <c r="B294" s="252" t="s">
        <v>273</v>
      </c>
      <c r="C294" s="253">
        <v>2320</v>
      </c>
      <c r="D294" s="253">
        <v>40</v>
      </c>
      <c r="E294" s="253">
        <v>146</v>
      </c>
      <c r="F294" s="253">
        <v>8</v>
      </c>
      <c r="G294" s="253">
        <v>2</v>
      </c>
    </row>
    <row r="295" spans="1:7" x14ac:dyDescent="0.2">
      <c r="A295" s="252">
        <v>279</v>
      </c>
      <c r="B295" s="252" t="s">
        <v>274</v>
      </c>
      <c r="C295" s="253">
        <v>7760</v>
      </c>
      <c r="D295" s="253">
        <v>1380</v>
      </c>
      <c r="E295" s="253">
        <v>857</v>
      </c>
      <c r="F295" s="253">
        <v>2</v>
      </c>
      <c r="G295" s="253">
        <v>1</v>
      </c>
    </row>
    <row r="296" spans="1:7" x14ac:dyDescent="0.2">
      <c r="A296" s="252">
        <v>606</v>
      </c>
      <c r="B296" s="252" t="s">
        <v>275</v>
      </c>
      <c r="C296" s="253">
        <v>75770</v>
      </c>
      <c r="D296" s="253">
        <v>51780</v>
      </c>
      <c r="E296" s="253">
        <v>3196</v>
      </c>
      <c r="F296" s="253">
        <v>1</v>
      </c>
      <c r="G296" s="253">
        <v>1</v>
      </c>
    </row>
    <row r="297" spans="1:7" x14ac:dyDescent="0.2">
      <c r="A297" s="252">
        <v>88</v>
      </c>
      <c r="B297" s="252" t="s">
        <v>276</v>
      </c>
      <c r="C297" s="253">
        <v>940</v>
      </c>
      <c r="D297" s="253">
        <v>30</v>
      </c>
      <c r="E297" s="253">
        <v>283</v>
      </c>
      <c r="F297" s="253">
        <v>1</v>
      </c>
      <c r="G297" s="253">
        <v>1</v>
      </c>
    </row>
    <row r="298" spans="1:7" x14ac:dyDescent="0.2">
      <c r="A298" s="252">
        <v>844</v>
      </c>
      <c r="B298" s="252" t="s">
        <v>277</v>
      </c>
      <c r="C298" s="253">
        <v>23920</v>
      </c>
      <c r="D298" s="253">
        <v>15390</v>
      </c>
      <c r="E298" s="253">
        <v>1043</v>
      </c>
      <c r="F298" s="253">
        <v>2</v>
      </c>
      <c r="G298" s="253">
        <v>1</v>
      </c>
    </row>
    <row r="299" spans="1:7" x14ac:dyDescent="0.2">
      <c r="A299" s="252">
        <v>962</v>
      </c>
      <c r="B299" s="252" t="s">
        <v>278</v>
      </c>
      <c r="C299" s="253">
        <v>9650</v>
      </c>
      <c r="D299" s="253">
        <v>2000</v>
      </c>
      <c r="E299" s="253">
        <v>468</v>
      </c>
      <c r="F299" s="253">
        <v>3</v>
      </c>
      <c r="G299" s="253">
        <v>2</v>
      </c>
    </row>
    <row r="300" spans="1:7" x14ac:dyDescent="0.2">
      <c r="A300" s="252">
        <v>608</v>
      </c>
      <c r="B300" s="252" t="s">
        <v>279</v>
      </c>
      <c r="C300" s="253">
        <v>11590</v>
      </c>
      <c r="D300" s="253">
        <v>1560</v>
      </c>
      <c r="E300" s="253">
        <v>1092</v>
      </c>
      <c r="F300" s="253">
        <v>1</v>
      </c>
      <c r="G300" s="253">
        <v>1</v>
      </c>
    </row>
    <row r="301" spans="1:7" x14ac:dyDescent="0.2">
      <c r="A301" s="252">
        <v>1676</v>
      </c>
      <c r="B301" s="252" t="s">
        <v>280</v>
      </c>
      <c r="C301" s="253">
        <v>33370</v>
      </c>
      <c r="D301" s="253">
        <v>5780</v>
      </c>
      <c r="E301" s="253">
        <v>505</v>
      </c>
      <c r="F301" s="253">
        <v>20</v>
      </c>
      <c r="G301" s="253">
        <v>11</v>
      </c>
    </row>
    <row r="302" spans="1:7" x14ac:dyDescent="0.2">
      <c r="A302" s="252">
        <v>518</v>
      </c>
      <c r="B302" s="252" t="s">
        <v>281</v>
      </c>
      <c r="C302" s="253">
        <v>565400</v>
      </c>
      <c r="D302" s="253">
        <v>945190</v>
      </c>
      <c r="E302" s="253">
        <v>4628</v>
      </c>
      <c r="F302" s="253">
        <v>4</v>
      </c>
      <c r="G302" s="253">
        <v>2</v>
      </c>
    </row>
    <row r="303" spans="1:7" x14ac:dyDescent="0.2">
      <c r="A303" s="252">
        <v>796</v>
      </c>
      <c r="B303" s="252" t="s">
        <v>282</v>
      </c>
      <c r="C303" s="253">
        <v>168240</v>
      </c>
      <c r="D303" s="253">
        <v>258230</v>
      </c>
      <c r="E303" s="253">
        <v>1879</v>
      </c>
      <c r="F303" s="253">
        <v>5</v>
      </c>
      <c r="G303" s="253">
        <v>1</v>
      </c>
    </row>
    <row r="304" spans="1:7" x14ac:dyDescent="0.2">
      <c r="A304" s="252">
        <v>965</v>
      </c>
      <c r="B304" s="252" t="s">
        <v>283</v>
      </c>
      <c r="C304" s="253">
        <v>8350</v>
      </c>
      <c r="D304" s="253">
        <v>1690</v>
      </c>
      <c r="E304" s="253">
        <v>652</v>
      </c>
      <c r="F304" s="253">
        <v>3</v>
      </c>
      <c r="G304" s="253">
        <v>2</v>
      </c>
    </row>
    <row r="305" spans="1:7" x14ac:dyDescent="0.2">
      <c r="A305" s="252">
        <v>1702</v>
      </c>
      <c r="B305" s="252" t="s">
        <v>515</v>
      </c>
      <c r="C305" s="253">
        <v>9530</v>
      </c>
      <c r="D305" s="253">
        <v>1300</v>
      </c>
      <c r="E305" s="253">
        <v>255</v>
      </c>
      <c r="F305" s="253">
        <v>7</v>
      </c>
      <c r="G305" s="253">
        <v>2</v>
      </c>
    </row>
    <row r="306" spans="1:7" x14ac:dyDescent="0.2">
      <c r="A306" s="252">
        <v>845</v>
      </c>
      <c r="B306" s="252" t="s">
        <v>285</v>
      </c>
      <c r="C306" s="253">
        <v>22400</v>
      </c>
      <c r="D306" s="253">
        <v>4610</v>
      </c>
      <c r="E306" s="253">
        <v>580</v>
      </c>
      <c r="F306" s="253">
        <v>7</v>
      </c>
      <c r="G306" s="253">
        <v>4</v>
      </c>
    </row>
    <row r="307" spans="1:7" x14ac:dyDescent="0.2">
      <c r="A307" s="252">
        <v>846</v>
      </c>
      <c r="B307" s="252" t="s">
        <v>286</v>
      </c>
      <c r="C307" s="253">
        <v>14690</v>
      </c>
      <c r="D307" s="253">
        <v>5080</v>
      </c>
      <c r="E307" s="253">
        <v>666</v>
      </c>
      <c r="F307" s="253">
        <v>5</v>
      </c>
      <c r="G307" s="253">
        <v>2</v>
      </c>
    </row>
    <row r="308" spans="1:7" x14ac:dyDescent="0.2">
      <c r="A308" s="252">
        <v>1883</v>
      </c>
      <c r="B308" s="252" t="s">
        <v>287</v>
      </c>
      <c r="C308" s="253">
        <v>105720</v>
      </c>
      <c r="D308" s="253">
        <v>137450</v>
      </c>
      <c r="E308" s="253">
        <v>1438</v>
      </c>
      <c r="F308" s="253">
        <v>7</v>
      </c>
      <c r="G308" s="253">
        <v>3</v>
      </c>
    </row>
    <row r="309" spans="1:7" x14ac:dyDescent="0.2">
      <c r="A309" s="252">
        <v>610</v>
      </c>
      <c r="B309" s="252" t="s">
        <v>288</v>
      </c>
      <c r="C309" s="253">
        <v>23880</v>
      </c>
      <c r="D309" s="253">
        <v>9280</v>
      </c>
      <c r="E309" s="253">
        <v>1602</v>
      </c>
      <c r="F309" s="253">
        <v>1</v>
      </c>
      <c r="G309" s="253">
        <v>1</v>
      </c>
    </row>
    <row r="310" spans="1:7" x14ac:dyDescent="0.2">
      <c r="A310" s="252">
        <v>40</v>
      </c>
      <c r="B310" s="252" t="s">
        <v>289</v>
      </c>
      <c r="C310" s="253">
        <v>10860</v>
      </c>
      <c r="D310" s="253">
        <v>1050</v>
      </c>
      <c r="E310" s="253">
        <v>212</v>
      </c>
      <c r="F310" s="253">
        <v>14</v>
      </c>
      <c r="G310" s="253">
        <v>5</v>
      </c>
    </row>
    <row r="311" spans="1:7" x14ac:dyDescent="0.2">
      <c r="A311" s="252">
        <v>1714</v>
      </c>
      <c r="B311" s="252" t="s">
        <v>290</v>
      </c>
      <c r="C311" s="253">
        <v>21390</v>
      </c>
      <c r="D311" s="253">
        <v>8720</v>
      </c>
      <c r="E311" s="253">
        <v>399</v>
      </c>
      <c r="F311" s="253">
        <v>24</v>
      </c>
      <c r="G311" s="253">
        <v>9</v>
      </c>
    </row>
    <row r="312" spans="1:7" x14ac:dyDescent="0.2">
      <c r="A312" s="252">
        <v>90</v>
      </c>
      <c r="B312" s="252" t="s">
        <v>291</v>
      </c>
      <c r="C312" s="253">
        <v>63230</v>
      </c>
      <c r="D312" s="253">
        <v>83340</v>
      </c>
      <c r="E312" s="253">
        <v>1261</v>
      </c>
      <c r="F312" s="253">
        <v>10</v>
      </c>
      <c r="G312" s="253">
        <v>4</v>
      </c>
    </row>
    <row r="313" spans="1:7" x14ac:dyDescent="0.2">
      <c r="A313" s="252">
        <v>342</v>
      </c>
      <c r="B313" s="252" t="s">
        <v>292</v>
      </c>
      <c r="C313" s="253">
        <v>42370</v>
      </c>
      <c r="D313" s="253">
        <v>24770</v>
      </c>
      <c r="E313" s="253">
        <v>1424</v>
      </c>
      <c r="F313" s="253">
        <v>4</v>
      </c>
      <c r="G313" s="253">
        <v>2</v>
      </c>
    </row>
    <row r="314" spans="1:7" x14ac:dyDescent="0.2">
      <c r="A314" s="252">
        <v>847</v>
      </c>
      <c r="B314" s="252" t="s">
        <v>293</v>
      </c>
      <c r="C314" s="253">
        <v>15940</v>
      </c>
      <c r="D314" s="253">
        <v>5990</v>
      </c>
      <c r="E314" s="253">
        <v>672</v>
      </c>
      <c r="F314" s="253">
        <v>5</v>
      </c>
      <c r="G314" s="253">
        <v>3</v>
      </c>
    </row>
    <row r="315" spans="1:7" x14ac:dyDescent="0.2">
      <c r="A315" s="252">
        <v>848</v>
      </c>
      <c r="B315" s="252" t="s">
        <v>294</v>
      </c>
      <c r="C315" s="253">
        <v>13930</v>
      </c>
      <c r="D315" s="253">
        <v>4700</v>
      </c>
      <c r="E315" s="253">
        <v>655</v>
      </c>
      <c r="F315" s="253">
        <v>2</v>
      </c>
      <c r="G315" s="253">
        <v>1</v>
      </c>
    </row>
    <row r="316" spans="1:7" x14ac:dyDescent="0.2">
      <c r="A316" s="252">
        <v>612</v>
      </c>
      <c r="B316" s="252" t="s">
        <v>295</v>
      </c>
      <c r="C316" s="253">
        <v>81130</v>
      </c>
      <c r="D316" s="253">
        <v>69440</v>
      </c>
      <c r="E316" s="253">
        <v>2231</v>
      </c>
      <c r="F316" s="253">
        <v>1</v>
      </c>
      <c r="G316" s="253">
        <v>1</v>
      </c>
    </row>
    <row r="317" spans="1:7" x14ac:dyDescent="0.2">
      <c r="A317" s="252">
        <v>37</v>
      </c>
      <c r="B317" s="252" t="s">
        <v>296</v>
      </c>
      <c r="C317" s="253">
        <v>36360</v>
      </c>
      <c r="D317" s="253">
        <v>32280</v>
      </c>
      <c r="E317" s="253">
        <v>809</v>
      </c>
      <c r="F317" s="253">
        <v>13</v>
      </c>
      <c r="G317" s="253">
        <v>3</v>
      </c>
    </row>
    <row r="318" spans="1:7" x14ac:dyDescent="0.2">
      <c r="A318" s="252">
        <v>180</v>
      </c>
      <c r="B318" s="252" t="s">
        <v>297</v>
      </c>
      <c r="C318" s="253">
        <v>15370</v>
      </c>
      <c r="D318" s="253">
        <v>9940</v>
      </c>
      <c r="E318" s="253">
        <v>336</v>
      </c>
      <c r="F318" s="253">
        <v>7</v>
      </c>
      <c r="G318" s="253">
        <v>2</v>
      </c>
    </row>
    <row r="319" spans="1:7" x14ac:dyDescent="0.2">
      <c r="A319" s="252">
        <v>532</v>
      </c>
      <c r="B319" s="252" t="s">
        <v>298</v>
      </c>
      <c r="C319" s="253">
        <v>23420</v>
      </c>
      <c r="D319" s="253">
        <v>14500</v>
      </c>
      <c r="E319" s="253">
        <v>1102</v>
      </c>
      <c r="F319" s="253">
        <v>1</v>
      </c>
      <c r="G319" s="253">
        <v>1</v>
      </c>
    </row>
    <row r="320" spans="1:7" x14ac:dyDescent="0.2">
      <c r="A320" s="252">
        <v>851</v>
      </c>
      <c r="B320" s="252" t="s">
        <v>299</v>
      </c>
      <c r="C320" s="253">
        <v>21410</v>
      </c>
      <c r="D320" s="253">
        <v>4620</v>
      </c>
      <c r="E320" s="253">
        <v>681</v>
      </c>
      <c r="F320" s="253">
        <v>8</v>
      </c>
      <c r="G320" s="253">
        <v>4</v>
      </c>
    </row>
    <row r="321" spans="1:7" x14ac:dyDescent="0.2">
      <c r="A321" s="252">
        <v>1708</v>
      </c>
      <c r="B321" s="252" t="s">
        <v>300</v>
      </c>
      <c r="C321" s="253">
        <v>41760</v>
      </c>
      <c r="D321" s="253">
        <v>28760</v>
      </c>
      <c r="E321" s="253">
        <v>591</v>
      </c>
      <c r="F321" s="253">
        <v>34</v>
      </c>
      <c r="G321" s="253">
        <v>7</v>
      </c>
    </row>
    <row r="322" spans="1:7" x14ac:dyDescent="0.2">
      <c r="A322" s="252">
        <v>971</v>
      </c>
      <c r="B322" s="252" t="s">
        <v>301</v>
      </c>
      <c r="C322" s="253">
        <v>23800</v>
      </c>
      <c r="D322" s="253">
        <v>14940</v>
      </c>
      <c r="E322" s="253">
        <v>862</v>
      </c>
      <c r="F322" s="253">
        <v>3</v>
      </c>
      <c r="G322" s="253">
        <v>2</v>
      </c>
    </row>
    <row r="323" spans="1:7" x14ac:dyDescent="0.2">
      <c r="A323" s="252">
        <v>1904</v>
      </c>
      <c r="B323" s="252" t="s">
        <v>508</v>
      </c>
      <c r="C323" s="253">
        <v>51500</v>
      </c>
      <c r="D323" s="253">
        <v>16910</v>
      </c>
      <c r="E323" s="253">
        <v>1133</v>
      </c>
      <c r="F323" s="253">
        <v>19</v>
      </c>
      <c r="G323" s="253">
        <v>8</v>
      </c>
    </row>
    <row r="324" spans="1:7" x14ac:dyDescent="0.2">
      <c r="A324" s="252">
        <v>617</v>
      </c>
      <c r="B324" s="252" t="s">
        <v>302</v>
      </c>
      <c r="C324" s="253">
        <v>6520</v>
      </c>
      <c r="D324" s="253">
        <v>530</v>
      </c>
      <c r="E324" s="253">
        <v>600</v>
      </c>
      <c r="F324" s="253">
        <v>5</v>
      </c>
      <c r="G324" s="253">
        <v>1</v>
      </c>
    </row>
    <row r="325" spans="1:7" x14ac:dyDescent="0.2">
      <c r="A325" s="252">
        <v>1900</v>
      </c>
      <c r="B325" s="252" t="s">
        <v>604</v>
      </c>
      <c r="C325" s="253">
        <v>85510</v>
      </c>
      <c r="D325" s="253">
        <v>73700</v>
      </c>
      <c r="E325" s="253">
        <v>831</v>
      </c>
      <c r="F325" s="253">
        <v>55</v>
      </c>
      <c r="G325" s="253">
        <v>12</v>
      </c>
    </row>
    <row r="326" spans="1:7" x14ac:dyDescent="0.2">
      <c r="A326" s="252">
        <v>9</v>
      </c>
      <c r="B326" s="252" t="s">
        <v>303</v>
      </c>
      <c r="C326" s="253">
        <v>5330</v>
      </c>
      <c r="D326" s="253">
        <v>580</v>
      </c>
      <c r="E326" s="253">
        <v>349</v>
      </c>
      <c r="F326" s="253">
        <v>9</v>
      </c>
      <c r="G326" s="253">
        <v>1</v>
      </c>
    </row>
    <row r="327" spans="1:7" x14ac:dyDescent="0.2">
      <c r="A327" s="252">
        <v>715</v>
      </c>
      <c r="B327" s="252" t="s">
        <v>304</v>
      </c>
      <c r="C327" s="253">
        <v>55690</v>
      </c>
      <c r="D327" s="253">
        <v>51040</v>
      </c>
      <c r="E327" s="253">
        <v>837</v>
      </c>
      <c r="F327" s="253">
        <v>25</v>
      </c>
      <c r="G327" s="253">
        <v>9</v>
      </c>
    </row>
    <row r="328" spans="1:7" x14ac:dyDescent="0.2">
      <c r="A328" s="252">
        <v>93</v>
      </c>
      <c r="B328" s="252" t="s">
        <v>305</v>
      </c>
      <c r="C328" s="253">
        <v>4800</v>
      </c>
      <c r="D328" s="253">
        <v>1240</v>
      </c>
      <c r="E328" s="253">
        <v>225</v>
      </c>
      <c r="F328" s="253">
        <v>11</v>
      </c>
      <c r="G328" s="253">
        <v>2</v>
      </c>
    </row>
    <row r="329" spans="1:7" x14ac:dyDescent="0.2">
      <c r="A329" s="252">
        <v>448</v>
      </c>
      <c r="B329" s="252" t="s">
        <v>306</v>
      </c>
      <c r="C329" s="253">
        <v>12620</v>
      </c>
      <c r="D329" s="253">
        <v>6600</v>
      </c>
      <c r="E329" s="253">
        <v>439</v>
      </c>
      <c r="F329" s="253">
        <v>23</v>
      </c>
      <c r="G329" s="253">
        <v>5</v>
      </c>
    </row>
    <row r="330" spans="1:7" x14ac:dyDescent="0.2">
      <c r="A330" s="252">
        <v>1525</v>
      </c>
      <c r="B330" s="252" t="s">
        <v>307</v>
      </c>
      <c r="C330" s="253">
        <v>33110</v>
      </c>
      <c r="D330" s="253">
        <v>12540</v>
      </c>
      <c r="E330" s="253">
        <v>1297</v>
      </c>
      <c r="F330" s="253">
        <v>7</v>
      </c>
      <c r="G330" s="253">
        <v>2</v>
      </c>
    </row>
    <row r="331" spans="1:7" x14ac:dyDescent="0.2">
      <c r="A331" s="252">
        <v>716</v>
      </c>
      <c r="B331" s="252" t="s">
        <v>308</v>
      </c>
      <c r="C331" s="253">
        <v>22730</v>
      </c>
      <c r="D331" s="253">
        <v>2650</v>
      </c>
      <c r="E331" s="253">
        <v>451</v>
      </c>
      <c r="F331" s="253">
        <v>11</v>
      </c>
      <c r="G331" s="253">
        <v>7</v>
      </c>
    </row>
    <row r="332" spans="1:7" x14ac:dyDescent="0.2">
      <c r="A332" s="252">
        <v>281</v>
      </c>
      <c r="B332" s="252" t="s">
        <v>309</v>
      </c>
      <c r="C332" s="253">
        <v>49130</v>
      </c>
      <c r="D332" s="253">
        <v>43240</v>
      </c>
      <c r="E332" s="253">
        <v>1377</v>
      </c>
      <c r="F332" s="253">
        <v>3</v>
      </c>
      <c r="G332" s="253">
        <v>2</v>
      </c>
    </row>
    <row r="333" spans="1:7" x14ac:dyDescent="0.2">
      <c r="A333" s="252">
        <v>855</v>
      </c>
      <c r="B333" s="252" t="s">
        <v>310</v>
      </c>
      <c r="C333" s="253">
        <v>233210</v>
      </c>
      <c r="D333" s="253">
        <v>349660</v>
      </c>
      <c r="E333" s="253">
        <v>2532</v>
      </c>
      <c r="F333" s="253">
        <v>5</v>
      </c>
      <c r="G333" s="253">
        <v>3</v>
      </c>
    </row>
    <row r="334" spans="1:7" x14ac:dyDescent="0.2">
      <c r="A334" s="252">
        <v>183</v>
      </c>
      <c r="B334" s="252" t="s">
        <v>311</v>
      </c>
      <c r="C334" s="253">
        <v>15420</v>
      </c>
      <c r="D334" s="253">
        <v>3120</v>
      </c>
      <c r="E334" s="253">
        <v>267</v>
      </c>
      <c r="F334" s="253">
        <v>10</v>
      </c>
      <c r="G334" s="253">
        <v>4</v>
      </c>
    </row>
    <row r="335" spans="1:7" x14ac:dyDescent="0.2">
      <c r="A335" s="252">
        <v>1700</v>
      </c>
      <c r="B335" s="252" t="s">
        <v>312</v>
      </c>
      <c r="C335" s="253">
        <v>32470</v>
      </c>
      <c r="D335" s="253">
        <v>15040</v>
      </c>
      <c r="E335" s="253">
        <v>560</v>
      </c>
      <c r="F335" s="253">
        <v>8</v>
      </c>
      <c r="G335" s="253">
        <v>4</v>
      </c>
    </row>
    <row r="336" spans="1:7" x14ac:dyDescent="0.2">
      <c r="A336" s="252">
        <v>1730</v>
      </c>
      <c r="B336" s="252" t="s">
        <v>313</v>
      </c>
      <c r="C336" s="253">
        <v>26690</v>
      </c>
      <c r="D336" s="253">
        <v>9080</v>
      </c>
      <c r="E336" s="253">
        <v>493</v>
      </c>
      <c r="F336" s="253">
        <v>19</v>
      </c>
      <c r="G336" s="253">
        <v>4</v>
      </c>
    </row>
    <row r="337" spans="1:7" x14ac:dyDescent="0.2">
      <c r="A337" s="252">
        <v>737</v>
      </c>
      <c r="B337" s="252" t="s">
        <v>314</v>
      </c>
      <c r="C337" s="253">
        <v>28990</v>
      </c>
      <c r="D337" s="253">
        <v>11970</v>
      </c>
      <c r="E337" s="253">
        <v>438</v>
      </c>
      <c r="F337" s="253">
        <v>24</v>
      </c>
      <c r="G337" s="253">
        <v>7</v>
      </c>
    </row>
    <row r="338" spans="1:7" x14ac:dyDescent="0.2">
      <c r="A338" s="252">
        <v>282</v>
      </c>
      <c r="B338" s="252" t="s">
        <v>315</v>
      </c>
      <c r="C338" s="253">
        <v>5340</v>
      </c>
      <c r="D338" s="253">
        <v>410</v>
      </c>
      <c r="E338" s="253">
        <v>378</v>
      </c>
      <c r="F338" s="253">
        <v>7</v>
      </c>
      <c r="G338" s="253">
        <v>3</v>
      </c>
    </row>
    <row r="339" spans="1:7" x14ac:dyDescent="0.2">
      <c r="A339" s="252">
        <v>856</v>
      </c>
      <c r="B339" s="252" t="s">
        <v>316</v>
      </c>
      <c r="C339" s="253">
        <v>45300</v>
      </c>
      <c r="D339" s="253">
        <v>43600</v>
      </c>
      <c r="E339" s="253">
        <v>1304</v>
      </c>
      <c r="F339" s="253">
        <v>6</v>
      </c>
      <c r="G339" s="253">
        <v>2</v>
      </c>
    </row>
    <row r="340" spans="1:7" x14ac:dyDescent="0.2">
      <c r="A340" s="252">
        <v>450</v>
      </c>
      <c r="B340" s="252" t="s">
        <v>317</v>
      </c>
      <c r="C340" s="253">
        <v>10140</v>
      </c>
      <c r="D340" s="253">
        <v>1750</v>
      </c>
      <c r="E340" s="253">
        <v>1052</v>
      </c>
      <c r="F340" s="253">
        <v>1</v>
      </c>
      <c r="G340" s="253">
        <v>1</v>
      </c>
    </row>
    <row r="341" spans="1:7" x14ac:dyDescent="0.2">
      <c r="A341" s="252">
        <v>451</v>
      </c>
      <c r="B341" s="252" t="s">
        <v>318</v>
      </c>
      <c r="C341" s="253">
        <v>26780</v>
      </c>
      <c r="D341" s="253">
        <v>7660</v>
      </c>
      <c r="E341" s="253">
        <v>1392</v>
      </c>
      <c r="F341" s="253">
        <v>2</v>
      </c>
      <c r="G341" s="253">
        <v>1</v>
      </c>
    </row>
    <row r="342" spans="1:7" x14ac:dyDescent="0.2">
      <c r="A342" s="252">
        <v>184</v>
      </c>
      <c r="B342" s="252" t="s">
        <v>319</v>
      </c>
      <c r="C342" s="253">
        <v>20000</v>
      </c>
      <c r="D342" s="253">
        <v>13530</v>
      </c>
      <c r="E342" s="253">
        <v>968</v>
      </c>
      <c r="F342" s="253">
        <v>1</v>
      </c>
      <c r="G342" s="253">
        <v>1</v>
      </c>
    </row>
    <row r="343" spans="1:7" x14ac:dyDescent="0.2">
      <c r="A343" s="252">
        <v>344</v>
      </c>
      <c r="B343" s="252" t="s">
        <v>320</v>
      </c>
      <c r="C343" s="253">
        <v>371140</v>
      </c>
      <c r="D343" s="253">
        <v>655420</v>
      </c>
      <c r="E343" s="253">
        <v>3264</v>
      </c>
      <c r="F343" s="253">
        <v>4</v>
      </c>
      <c r="G343" s="253">
        <v>2</v>
      </c>
    </row>
    <row r="344" spans="1:7" x14ac:dyDescent="0.2">
      <c r="A344" s="252">
        <v>1581</v>
      </c>
      <c r="B344" s="252" t="s">
        <v>321</v>
      </c>
      <c r="C344" s="253">
        <v>39610</v>
      </c>
      <c r="D344" s="253">
        <v>8480</v>
      </c>
      <c r="E344" s="253">
        <v>723</v>
      </c>
      <c r="F344" s="253">
        <v>16</v>
      </c>
      <c r="G344" s="253">
        <v>6</v>
      </c>
    </row>
    <row r="345" spans="1:7" x14ac:dyDescent="0.2">
      <c r="A345" s="252">
        <v>981</v>
      </c>
      <c r="B345" s="252" t="s">
        <v>322</v>
      </c>
      <c r="C345" s="253">
        <v>8320</v>
      </c>
      <c r="D345" s="253">
        <v>3110</v>
      </c>
      <c r="E345" s="253">
        <v>951</v>
      </c>
      <c r="F345" s="253">
        <v>6</v>
      </c>
      <c r="G345" s="253">
        <v>2</v>
      </c>
    </row>
    <row r="346" spans="1:7" x14ac:dyDescent="0.2">
      <c r="A346" s="252">
        <v>994</v>
      </c>
      <c r="B346" s="252" t="s">
        <v>323</v>
      </c>
      <c r="C346" s="253">
        <v>13670</v>
      </c>
      <c r="D346" s="253">
        <v>3540</v>
      </c>
      <c r="E346" s="253">
        <v>628</v>
      </c>
      <c r="F346" s="253">
        <v>6</v>
      </c>
      <c r="G346" s="253">
        <v>4</v>
      </c>
    </row>
    <row r="347" spans="1:7" x14ac:dyDescent="0.2">
      <c r="A347" s="252">
        <v>858</v>
      </c>
      <c r="B347" s="252" t="s">
        <v>324</v>
      </c>
      <c r="C347" s="253">
        <v>31420</v>
      </c>
      <c r="D347" s="253">
        <v>23580</v>
      </c>
      <c r="E347" s="253">
        <v>1380</v>
      </c>
      <c r="F347" s="253">
        <v>4</v>
      </c>
      <c r="G347" s="253">
        <v>1</v>
      </c>
    </row>
    <row r="348" spans="1:7" x14ac:dyDescent="0.2">
      <c r="A348" s="252">
        <v>47</v>
      </c>
      <c r="B348" s="252" t="s">
        <v>325</v>
      </c>
      <c r="C348" s="253">
        <v>31540</v>
      </c>
      <c r="D348" s="253">
        <v>31950</v>
      </c>
      <c r="E348" s="253">
        <v>969</v>
      </c>
      <c r="F348" s="253">
        <v>6</v>
      </c>
      <c r="G348" s="253">
        <v>1</v>
      </c>
    </row>
    <row r="349" spans="1:7" x14ac:dyDescent="0.2">
      <c r="A349" s="252">
        <v>345</v>
      </c>
      <c r="B349" s="252" t="s">
        <v>326</v>
      </c>
      <c r="C349" s="253">
        <v>72500</v>
      </c>
      <c r="D349" s="253">
        <v>77130</v>
      </c>
      <c r="E349" s="253">
        <v>2051</v>
      </c>
      <c r="F349" s="253">
        <v>2</v>
      </c>
      <c r="G349" s="253">
        <v>1</v>
      </c>
    </row>
    <row r="350" spans="1:7" x14ac:dyDescent="0.2">
      <c r="A350" s="252">
        <v>717</v>
      </c>
      <c r="B350" s="252" t="s">
        <v>327</v>
      </c>
      <c r="C350" s="253">
        <v>15670</v>
      </c>
      <c r="D350" s="253">
        <v>3240</v>
      </c>
      <c r="E350" s="253">
        <v>319</v>
      </c>
      <c r="F350" s="253">
        <v>14</v>
      </c>
      <c r="G350" s="253">
        <v>10</v>
      </c>
    </row>
    <row r="351" spans="1:7" x14ac:dyDescent="0.2">
      <c r="A351" s="252">
        <v>860</v>
      </c>
      <c r="B351" s="252" t="s">
        <v>328</v>
      </c>
      <c r="C351" s="253">
        <v>35920</v>
      </c>
      <c r="D351" s="253">
        <v>25600</v>
      </c>
      <c r="E351" s="253">
        <v>1001</v>
      </c>
      <c r="F351" s="253">
        <v>9</v>
      </c>
      <c r="G351" s="253">
        <v>2</v>
      </c>
    </row>
    <row r="352" spans="1:7" x14ac:dyDescent="0.2">
      <c r="A352" s="252">
        <v>861</v>
      </c>
      <c r="B352" s="252" t="s">
        <v>329</v>
      </c>
      <c r="C352" s="253">
        <v>44920</v>
      </c>
      <c r="D352" s="253">
        <v>35270</v>
      </c>
      <c r="E352" s="253">
        <v>1655</v>
      </c>
      <c r="F352" s="253">
        <v>3</v>
      </c>
      <c r="G352" s="253">
        <v>1</v>
      </c>
    </row>
    <row r="353" spans="1:7" x14ac:dyDescent="0.2">
      <c r="A353" s="252">
        <v>453</v>
      </c>
      <c r="B353" s="252" t="s">
        <v>330</v>
      </c>
      <c r="C353" s="253">
        <v>67810</v>
      </c>
      <c r="D353" s="253">
        <v>53620</v>
      </c>
      <c r="E353" s="253">
        <v>1767</v>
      </c>
      <c r="F353" s="253">
        <v>4</v>
      </c>
      <c r="G353" s="253">
        <v>1</v>
      </c>
    </row>
    <row r="354" spans="1:7" x14ac:dyDescent="0.2">
      <c r="A354" s="252">
        <v>983</v>
      </c>
      <c r="B354" s="252" t="s">
        <v>331</v>
      </c>
      <c r="C354" s="253">
        <v>108010</v>
      </c>
      <c r="D354" s="253">
        <v>142880</v>
      </c>
      <c r="E354" s="253">
        <v>1583</v>
      </c>
      <c r="F354" s="253">
        <v>14</v>
      </c>
      <c r="G354" s="253">
        <v>3</v>
      </c>
    </row>
    <row r="355" spans="1:7" x14ac:dyDescent="0.2">
      <c r="A355" s="252">
        <v>984</v>
      </c>
      <c r="B355" s="252" t="s">
        <v>332</v>
      </c>
      <c r="C355" s="253">
        <v>45960</v>
      </c>
      <c r="D355" s="253">
        <v>42240</v>
      </c>
      <c r="E355" s="253">
        <v>981</v>
      </c>
      <c r="F355" s="253">
        <v>13</v>
      </c>
      <c r="G355" s="253">
        <v>4</v>
      </c>
    </row>
    <row r="356" spans="1:7" x14ac:dyDescent="0.2">
      <c r="A356" s="252">
        <v>620</v>
      </c>
      <c r="B356" s="252" t="s">
        <v>333</v>
      </c>
      <c r="C356" s="253">
        <v>16260</v>
      </c>
      <c r="D356" s="253">
        <v>3670</v>
      </c>
      <c r="E356" s="253">
        <v>893</v>
      </c>
      <c r="F356" s="253">
        <v>4</v>
      </c>
      <c r="G356" s="253">
        <v>1</v>
      </c>
    </row>
    <row r="357" spans="1:7" x14ac:dyDescent="0.2">
      <c r="A357" s="252">
        <v>622</v>
      </c>
      <c r="B357" s="252" t="s">
        <v>334</v>
      </c>
      <c r="C357" s="253">
        <v>71920</v>
      </c>
      <c r="D357" s="253">
        <v>52530</v>
      </c>
      <c r="E357" s="253">
        <v>2724</v>
      </c>
      <c r="F357" s="253">
        <v>1</v>
      </c>
      <c r="G357" s="253">
        <v>1</v>
      </c>
    </row>
    <row r="358" spans="1:7" x14ac:dyDescent="0.2">
      <c r="A358" s="252">
        <v>48</v>
      </c>
      <c r="B358" s="252" t="s">
        <v>335</v>
      </c>
      <c r="C358" s="253">
        <v>15470</v>
      </c>
      <c r="D358" s="253">
        <v>8840</v>
      </c>
      <c r="E358" s="253">
        <v>342</v>
      </c>
      <c r="F358" s="253">
        <v>14</v>
      </c>
      <c r="G358" s="253">
        <v>3</v>
      </c>
    </row>
    <row r="359" spans="1:7" x14ac:dyDescent="0.2">
      <c r="A359" s="252">
        <v>96</v>
      </c>
      <c r="B359" s="252" t="s">
        <v>336</v>
      </c>
      <c r="C359" s="253">
        <v>1110</v>
      </c>
      <c r="D359" s="253">
        <v>190</v>
      </c>
      <c r="E359" s="253">
        <v>189</v>
      </c>
      <c r="F359" s="253">
        <v>2</v>
      </c>
      <c r="G359" s="253">
        <v>1</v>
      </c>
    </row>
    <row r="360" spans="1:7" x14ac:dyDescent="0.2">
      <c r="A360" s="252">
        <v>718</v>
      </c>
      <c r="B360" s="252" t="s">
        <v>337</v>
      </c>
      <c r="C360" s="253">
        <v>50260</v>
      </c>
      <c r="D360" s="253">
        <v>68210</v>
      </c>
      <c r="E360" s="253">
        <v>1853</v>
      </c>
      <c r="F360" s="253">
        <v>3</v>
      </c>
      <c r="G360" s="253">
        <v>1</v>
      </c>
    </row>
    <row r="361" spans="1:7" x14ac:dyDescent="0.2">
      <c r="A361" s="252">
        <v>623</v>
      </c>
      <c r="B361" s="252" t="s">
        <v>338</v>
      </c>
      <c r="C361" s="253">
        <v>5890</v>
      </c>
      <c r="D361" s="253">
        <v>230</v>
      </c>
      <c r="E361" s="253">
        <v>411</v>
      </c>
      <c r="F361" s="253">
        <v>8</v>
      </c>
      <c r="G361" s="253">
        <v>2</v>
      </c>
    </row>
    <row r="362" spans="1:7" x14ac:dyDescent="0.2">
      <c r="A362" s="252">
        <v>986</v>
      </c>
      <c r="B362" s="252" t="s">
        <v>339</v>
      </c>
      <c r="C362" s="253">
        <v>8370</v>
      </c>
      <c r="D362" s="253">
        <v>1150</v>
      </c>
      <c r="E362" s="253">
        <v>512</v>
      </c>
      <c r="F362" s="253">
        <v>6</v>
      </c>
      <c r="G362" s="253">
        <v>3</v>
      </c>
    </row>
    <row r="363" spans="1:7" x14ac:dyDescent="0.2">
      <c r="A363" s="252">
        <v>626</v>
      </c>
      <c r="B363" s="252" t="s">
        <v>340</v>
      </c>
      <c r="C363" s="253">
        <v>19590</v>
      </c>
      <c r="D363" s="253">
        <v>4930</v>
      </c>
      <c r="E363" s="253">
        <v>1781</v>
      </c>
      <c r="F363" s="253">
        <v>1</v>
      </c>
      <c r="G363" s="253">
        <v>1</v>
      </c>
    </row>
    <row r="364" spans="1:7" x14ac:dyDescent="0.2">
      <c r="A364" s="252">
        <v>285</v>
      </c>
      <c r="B364" s="252" t="s">
        <v>341</v>
      </c>
      <c r="C364" s="253">
        <v>17180</v>
      </c>
      <c r="D364" s="253">
        <v>5880</v>
      </c>
      <c r="E364" s="253">
        <v>565</v>
      </c>
      <c r="F364" s="253">
        <v>15</v>
      </c>
      <c r="G364" s="253">
        <v>3</v>
      </c>
    </row>
    <row r="365" spans="1:7" x14ac:dyDescent="0.2">
      <c r="A365" s="252">
        <v>865</v>
      </c>
      <c r="B365" s="252" t="s">
        <v>342</v>
      </c>
      <c r="C365" s="253">
        <v>24890</v>
      </c>
      <c r="D365" s="253">
        <v>13390</v>
      </c>
      <c r="E365" s="253">
        <v>1237</v>
      </c>
      <c r="F365" s="253">
        <v>3</v>
      </c>
      <c r="G365" s="253">
        <v>1</v>
      </c>
    </row>
    <row r="366" spans="1:7" x14ac:dyDescent="0.2">
      <c r="A366" s="252">
        <v>866</v>
      </c>
      <c r="B366" s="252" t="s">
        <v>343</v>
      </c>
      <c r="C366" s="253">
        <v>13930</v>
      </c>
      <c r="D366" s="253">
        <v>4570</v>
      </c>
      <c r="E366" s="253">
        <v>734</v>
      </c>
      <c r="F366" s="253">
        <v>1</v>
      </c>
      <c r="G366" s="253">
        <v>1</v>
      </c>
    </row>
    <row r="367" spans="1:7" x14ac:dyDescent="0.2">
      <c r="A367" s="252">
        <v>867</v>
      </c>
      <c r="B367" s="252" t="s">
        <v>344</v>
      </c>
      <c r="C367" s="253">
        <v>49810</v>
      </c>
      <c r="D367" s="253">
        <v>39720</v>
      </c>
      <c r="E367" s="253">
        <v>1220</v>
      </c>
      <c r="F367" s="253">
        <v>3</v>
      </c>
      <c r="G367" s="253">
        <v>2</v>
      </c>
    </row>
    <row r="368" spans="1:7" x14ac:dyDescent="0.2">
      <c r="A368" s="252">
        <v>627</v>
      </c>
      <c r="B368" s="252" t="s">
        <v>345</v>
      </c>
      <c r="C368" s="253">
        <v>23270</v>
      </c>
      <c r="D368" s="253">
        <v>6770</v>
      </c>
      <c r="E368" s="253">
        <v>1428</v>
      </c>
      <c r="F368" s="253">
        <v>3</v>
      </c>
      <c r="G368" s="253">
        <v>1</v>
      </c>
    </row>
    <row r="369" spans="1:7" x14ac:dyDescent="0.2">
      <c r="A369" s="252">
        <v>289</v>
      </c>
      <c r="B369" s="252" t="s">
        <v>346</v>
      </c>
      <c r="C369" s="253">
        <v>40230</v>
      </c>
      <c r="D369" s="253">
        <v>35130</v>
      </c>
      <c r="E369" s="253">
        <v>2022</v>
      </c>
      <c r="F369" s="253">
        <v>2</v>
      </c>
      <c r="G369" s="253">
        <v>1</v>
      </c>
    </row>
    <row r="370" spans="1:7" x14ac:dyDescent="0.2">
      <c r="A370" s="252">
        <v>629</v>
      </c>
      <c r="B370" s="252" t="s">
        <v>347</v>
      </c>
      <c r="C370" s="253">
        <v>20170</v>
      </c>
      <c r="D370" s="253">
        <v>5010</v>
      </c>
      <c r="E370" s="253">
        <v>1422</v>
      </c>
      <c r="F370" s="253">
        <v>2</v>
      </c>
      <c r="G370" s="253">
        <v>1</v>
      </c>
    </row>
    <row r="371" spans="1:7" x14ac:dyDescent="0.2">
      <c r="A371" s="252">
        <v>852</v>
      </c>
      <c r="B371" s="252" t="s">
        <v>348</v>
      </c>
      <c r="C371" s="253">
        <v>9210</v>
      </c>
      <c r="D371" s="253">
        <v>660</v>
      </c>
      <c r="E371" s="253">
        <v>651</v>
      </c>
      <c r="F371" s="253">
        <v>10</v>
      </c>
      <c r="G371" s="253">
        <v>4</v>
      </c>
    </row>
    <row r="372" spans="1:7" x14ac:dyDescent="0.2">
      <c r="A372" s="252">
        <v>988</v>
      </c>
      <c r="B372" s="252" t="s">
        <v>349</v>
      </c>
      <c r="C372" s="253">
        <v>52630</v>
      </c>
      <c r="D372" s="253">
        <v>53620</v>
      </c>
      <c r="E372" s="253">
        <v>1242</v>
      </c>
      <c r="F372" s="253">
        <v>8</v>
      </c>
      <c r="G372" s="253">
        <v>3</v>
      </c>
    </row>
    <row r="373" spans="1:7" x14ac:dyDescent="0.2">
      <c r="A373" s="252">
        <v>457</v>
      </c>
      <c r="B373" s="252" t="s">
        <v>350</v>
      </c>
      <c r="C373" s="253">
        <v>14120</v>
      </c>
      <c r="D373" s="253">
        <v>2140</v>
      </c>
      <c r="E373" s="253">
        <v>1650</v>
      </c>
      <c r="F373" s="253">
        <v>4</v>
      </c>
      <c r="G373" s="253">
        <v>1</v>
      </c>
    </row>
    <row r="374" spans="1:7" x14ac:dyDescent="0.2">
      <c r="A374" s="252">
        <v>870</v>
      </c>
      <c r="B374" s="252" t="s">
        <v>351</v>
      </c>
      <c r="C374" s="253">
        <v>21490</v>
      </c>
      <c r="D374" s="253">
        <v>2740</v>
      </c>
      <c r="E374" s="253">
        <v>594</v>
      </c>
      <c r="F374" s="253">
        <v>10</v>
      </c>
      <c r="G374" s="253">
        <v>5</v>
      </c>
    </row>
    <row r="375" spans="1:7" x14ac:dyDescent="0.2">
      <c r="A375" s="252">
        <v>668</v>
      </c>
      <c r="B375" s="252" t="s">
        <v>352</v>
      </c>
      <c r="C375" s="253">
        <v>13640</v>
      </c>
      <c r="D375" s="253">
        <v>2180</v>
      </c>
      <c r="E375" s="253">
        <v>369</v>
      </c>
      <c r="F375" s="253">
        <v>11</v>
      </c>
      <c r="G375" s="253">
        <v>5</v>
      </c>
    </row>
    <row r="376" spans="1:7" x14ac:dyDescent="0.2">
      <c r="A376" s="252">
        <v>1701</v>
      </c>
      <c r="B376" s="252" t="s">
        <v>353</v>
      </c>
      <c r="C376" s="253">
        <v>16110</v>
      </c>
      <c r="D376" s="253">
        <v>2430</v>
      </c>
      <c r="E376" s="253">
        <v>203</v>
      </c>
      <c r="F376" s="253">
        <v>29</v>
      </c>
      <c r="G376" s="253">
        <v>4</v>
      </c>
    </row>
    <row r="377" spans="1:7" x14ac:dyDescent="0.2">
      <c r="A377" s="252">
        <v>293</v>
      </c>
      <c r="B377" s="252" t="s">
        <v>354</v>
      </c>
      <c r="C377" s="253">
        <v>13190</v>
      </c>
      <c r="D377" s="253">
        <v>4790</v>
      </c>
      <c r="E377" s="253">
        <v>1120</v>
      </c>
      <c r="F377" s="253">
        <v>1</v>
      </c>
      <c r="G377" s="253">
        <v>1</v>
      </c>
    </row>
    <row r="378" spans="1:7" x14ac:dyDescent="0.2">
      <c r="A378" s="252">
        <v>1783</v>
      </c>
      <c r="B378" s="252" t="s">
        <v>355</v>
      </c>
      <c r="C378" s="253">
        <v>97780</v>
      </c>
      <c r="D378" s="253">
        <v>70210</v>
      </c>
      <c r="E378" s="253">
        <v>1335</v>
      </c>
      <c r="F378" s="253">
        <v>6</v>
      </c>
      <c r="G378" s="253">
        <v>2</v>
      </c>
    </row>
    <row r="379" spans="1:7" x14ac:dyDescent="0.2">
      <c r="A379" s="252">
        <v>98</v>
      </c>
      <c r="B379" s="252" t="s">
        <v>356</v>
      </c>
      <c r="C379" s="253">
        <v>25400</v>
      </c>
      <c r="D379" s="253">
        <v>17060</v>
      </c>
      <c r="E379" s="253">
        <v>622</v>
      </c>
      <c r="F379" s="253">
        <v>20</v>
      </c>
      <c r="G379" s="253">
        <v>2</v>
      </c>
    </row>
    <row r="380" spans="1:7" x14ac:dyDescent="0.2">
      <c r="A380" s="252">
        <v>614</v>
      </c>
      <c r="B380" s="252" t="s">
        <v>357</v>
      </c>
      <c r="C380" s="253">
        <v>10980</v>
      </c>
      <c r="D380" s="253">
        <v>820</v>
      </c>
      <c r="E380" s="253">
        <v>617</v>
      </c>
      <c r="F380" s="253">
        <v>6</v>
      </c>
      <c r="G380" s="253">
        <v>2</v>
      </c>
    </row>
    <row r="381" spans="1:7" x14ac:dyDescent="0.2">
      <c r="A381" s="252">
        <v>189</v>
      </c>
      <c r="B381" s="252" t="s">
        <v>358</v>
      </c>
      <c r="C381" s="253">
        <v>20910</v>
      </c>
      <c r="D381" s="253">
        <v>10210</v>
      </c>
      <c r="E381" s="253">
        <v>670</v>
      </c>
      <c r="F381" s="253">
        <v>9</v>
      </c>
      <c r="G381" s="253">
        <v>2</v>
      </c>
    </row>
    <row r="382" spans="1:7" x14ac:dyDescent="0.2">
      <c r="A382" s="252">
        <v>296</v>
      </c>
      <c r="B382" s="252" t="s">
        <v>359</v>
      </c>
      <c r="C382" s="253">
        <v>42190</v>
      </c>
      <c r="D382" s="253">
        <v>34560</v>
      </c>
      <c r="E382" s="253">
        <v>1179</v>
      </c>
      <c r="F382" s="253">
        <v>7</v>
      </c>
      <c r="G382" s="253">
        <v>2</v>
      </c>
    </row>
    <row r="383" spans="1:7" x14ac:dyDescent="0.2">
      <c r="A383" s="252">
        <v>1696</v>
      </c>
      <c r="B383" s="252" t="s">
        <v>360</v>
      </c>
      <c r="C383" s="253">
        <v>13520</v>
      </c>
      <c r="D383" s="253">
        <v>960</v>
      </c>
      <c r="E383" s="253">
        <v>566</v>
      </c>
      <c r="F383" s="253">
        <v>13</v>
      </c>
      <c r="G383" s="253">
        <v>4</v>
      </c>
    </row>
    <row r="384" spans="1:7" x14ac:dyDescent="0.2">
      <c r="A384" s="252">
        <v>352</v>
      </c>
      <c r="B384" s="252" t="s">
        <v>361</v>
      </c>
      <c r="C384" s="253">
        <v>22360</v>
      </c>
      <c r="D384" s="253">
        <v>7410</v>
      </c>
      <c r="E384" s="253">
        <v>1105</v>
      </c>
      <c r="F384" s="253">
        <v>3</v>
      </c>
      <c r="G384" s="253">
        <v>3</v>
      </c>
    </row>
    <row r="385" spans="1:7" x14ac:dyDescent="0.2">
      <c r="A385" s="252">
        <v>53</v>
      </c>
      <c r="B385" s="252" t="s">
        <v>362</v>
      </c>
      <c r="C385" s="253">
        <v>11500</v>
      </c>
      <c r="D385" s="253">
        <v>2280</v>
      </c>
      <c r="E385" s="253">
        <v>408</v>
      </c>
      <c r="F385" s="253">
        <v>9</v>
      </c>
      <c r="G385" s="253">
        <v>3</v>
      </c>
    </row>
    <row r="386" spans="1:7" x14ac:dyDescent="0.2">
      <c r="A386" s="252">
        <v>294</v>
      </c>
      <c r="B386" s="252" t="s">
        <v>363</v>
      </c>
      <c r="C386" s="253">
        <v>29600</v>
      </c>
      <c r="D386" s="253">
        <v>28690</v>
      </c>
      <c r="E386" s="253">
        <v>1148</v>
      </c>
      <c r="F386" s="253">
        <v>9</v>
      </c>
      <c r="G386" s="253">
        <v>1</v>
      </c>
    </row>
    <row r="387" spans="1:7" x14ac:dyDescent="0.2">
      <c r="A387" s="252">
        <v>873</v>
      </c>
      <c r="B387" s="252" t="s">
        <v>364</v>
      </c>
      <c r="C387" s="253">
        <v>19730</v>
      </c>
      <c r="D387" s="253">
        <v>5620</v>
      </c>
      <c r="E387" s="253">
        <v>627</v>
      </c>
      <c r="F387" s="253">
        <v>6</v>
      </c>
      <c r="G387" s="253">
        <v>4</v>
      </c>
    </row>
    <row r="388" spans="1:7" x14ac:dyDescent="0.2">
      <c r="A388" s="252">
        <v>632</v>
      </c>
      <c r="B388" s="252" t="s">
        <v>365</v>
      </c>
      <c r="C388" s="253">
        <v>48670</v>
      </c>
      <c r="D388" s="253">
        <v>21140</v>
      </c>
      <c r="E388" s="253">
        <v>1286</v>
      </c>
      <c r="F388" s="253">
        <v>9</v>
      </c>
      <c r="G388" s="253">
        <v>4</v>
      </c>
    </row>
    <row r="389" spans="1:7" x14ac:dyDescent="0.2">
      <c r="A389" s="252">
        <v>880</v>
      </c>
      <c r="B389" s="252" t="s">
        <v>366</v>
      </c>
      <c r="C389" s="253">
        <v>9320</v>
      </c>
      <c r="D389" s="253">
        <v>1130</v>
      </c>
      <c r="E389" s="253">
        <v>1368</v>
      </c>
      <c r="F389" s="253">
        <v>7</v>
      </c>
      <c r="G389" s="253">
        <v>1</v>
      </c>
    </row>
    <row r="390" spans="1:7" x14ac:dyDescent="0.2">
      <c r="A390" s="252">
        <v>351</v>
      </c>
      <c r="B390" s="252" t="s">
        <v>367</v>
      </c>
      <c r="C390" s="253">
        <v>10840</v>
      </c>
      <c r="D390" s="253">
        <v>2460</v>
      </c>
      <c r="E390" s="253">
        <v>906</v>
      </c>
      <c r="F390" s="253">
        <v>1</v>
      </c>
      <c r="G390" s="253">
        <v>1</v>
      </c>
    </row>
    <row r="391" spans="1:7" x14ac:dyDescent="0.2">
      <c r="A391" s="252">
        <v>874</v>
      </c>
      <c r="B391" s="252" t="s">
        <v>368</v>
      </c>
      <c r="C391" s="253">
        <v>10930</v>
      </c>
      <c r="D391" s="253">
        <v>570</v>
      </c>
      <c r="E391" s="253">
        <v>334</v>
      </c>
      <c r="F391" s="253">
        <v>8</v>
      </c>
      <c r="G391" s="253">
        <v>4</v>
      </c>
    </row>
    <row r="392" spans="1:7" x14ac:dyDescent="0.2">
      <c r="A392" s="252">
        <v>479</v>
      </c>
      <c r="B392" s="252" t="s">
        <v>369</v>
      </c>
      <c r="C392" s="253">
        <v>161450</v>
      </c>
      <c r="D392" s="253">
        <v>173380</v>
      </c>
      <c r="E392" s="253">
        <v>1958</v>
      </c>
      <c r="F392" s="253">
        <v>7</v>
      </c>
      <c r="G392" s="253">
        <v>3</v>
      </c>
    </row>
    <row r="393" spans="1:7" x14ac:dyDescent="0.2">
      <c r="A393" s="252">
        <v>297</v>
      </c>
      <c r="B393" s="252" t="s">
        <v>370</v>
      </c>
      <c r="C393" s="253">
        <v>23600</v>
      </c>
      <c r="D393" s="253">
        <v>4500</v>
      </c>
      <c r="E393" s="253">
        <v>628</v>
      </c>
      <c r="F393" s="253">
        <v>11</v>
      </c>
      <c r="G393" s="253">
        <v>5</v>
      </c>
    </row>
    <row r="394" spans="1:7" x14ac:dyDescent="0.2">
      <c r="A394" s="252">
        <v>473</v>
      </c>
      <c r="B394" s="252" t="s">
        <v>371</v>
      </c>
      <c r="C394" s="253">
        <v>13040</v>
      </c>
      <c r="D394" s="253">
        <v>2110</v>
      </c>
      <c r="E394" s="253">
        <v>1787</v>
      </c>
      <c r="F394" s="253">
        <v>2</v>
      </c>
      <c r="G394" s="253">
        <v>2</v>
      </c>
    </row>
    <row r="395" spans="1:7" x14ac:dyDescent="0.2">
      <c r="A395" s="252">
        <v>707</v>
      </c>
      <c r="B395" s="252" t="s">
        <v>372</v>
      </c>
      <c r="C395" s="253">
        <v>8830</v>
      </c>
      <c r="D395" s="253">
        <v>310</v>
      </c>
      <c r="E395" s="253">
        <v>282</v>
      </c>
      <c r="F395" s="253">
        <v>10</v>
      </c>
      <c r="G395" s="253">
        <v>3</v>
      </c>
    </row>
    <row r="396" spans="1:7" x14ac:dyDescent="0.2">
      <c r="A396" s="252">
        <v>478</v>
      </c>
      <c r="B396" s="252" t="s">
        <v>373</v>
      </c>
      <c r="C396" s="253">
        <v>3240</v>
      </c>
      <c r="D396" s="253">
        <v>90</v>
      </c>
      <c r="E396" s="253">
        <v>251</v>
      </c>
      <c r="F396" s="253">
        <v>11</v>
      </c>
      <c r="G396" s="253">
        <v>1</v>
      </c>
    </row>
    <row r="397" spans="1:7" x14ac:dyDescent="0.2">
      <c r="A397" s="252">
        <v>50</v>
      </c>
      <c r="B397" s="252" t="s">
        <v>374</v>
      </c>
      <c r="C397" s="253">
        <v>20500</v>
      </c>
      <c r="D397" s="253">
        <v>9770</v>
      </c>
      <c r="E397" s="253">
        <v>792</v>
      </c>
      <c r="F397" s="253">
        <v>6</v>
      </c>
      <c r="G397" s="253">
        <v>3</v>
      </c>
    </row>
    <row r="398" spans="1:7" x14ac:dyDescent="0.2">
      <c r="A398" s="252">
        <v>355</v>
      </c>
      <c r="B398" s="252" t="s">
        <v>375</v>
      </c>
      <c r="C398" s="253">
        <v>63000</v>
      </c>
      <c r="D398" s="253">
        <v>47060</v>
      </c>
      <c r="E398" s="253">
        <v>1525</v>
      </c>
      <c r="F398" s="253">
        <v>5</v>
      </c>
      <c r="G398" s="253">
        <v>3</v>
      </c>
    </row>
    <row r="399" spans="1:7" x14ac:dyDescent="0.2">
      <c r="A399" s="252">
        <v>299</v>
      </c>
      <c r="B399" s="252" t="s">
        <v>376</v>
      </c>
      <c r="C399" s="253">
        <v>32030</v>
      </c>
      <c r="D399" s="253">
        <v>22900</v>
      </c>
      <c r="E399" s="253">
        <v>1253</v>
      </c>
      <c r="F399" s="253">
        <v>7</v>
      </c>
      <c r="G399" s="253">
        <v>4</v>
      </c>
    </row>
    <row r="400" spans="1:7" x14ac:dyDescent="0.2">
      <c r="A400" s="252">
        <v>637</v>
      </c>
      <c r="B400" s="252" t="s">
        <v>377</v>
      </c>
      <c r="C400" s="253">
        <v>133220</v>
      </c>
      <c r="D400" s="253">
        <v>135820</v>
      </c>
      <c r="E400" s="253">
        <v>2415</v>
      </c>
      <c r="F400" s="253">
        <v>1</v>
      </c>
      <c r="G400" s="253">
        <v>1</v>
      </c>
    </row>
    <row r="401" spans="1:7" x14ac:dyDescent="0.2">
      <c r="A401" s="252">
        <v>638</v>
      </c>
      <c r="B401" s="252" t="s">
        <v>378</v>
      </c>
      <c r="C401" s="253">
        <v>3890</v>
      </c>
      <c r="D401" s="253">
        <v>160</v>
      </c>
      <c r="E401" s="253">
        <v>684</v>
      </c>
      <c r="F401" s="253">
        <v>4</v>
      </c>
      <c r="G401" s="253">
        <v>2</v>
      </c>
    </row>
    <row r="402" spans="1:7" x14ac:dyDescent="0.2">
      <c r="A402" s="252">
        <v>56</v>
      </c>
      <c r="B402" s="252" t="s">
        <v>379</v>
      </c>
      <c r="C402" s="253">
        <v>15610</v>
      </c>
      <c r="D402" s="253">
        <v>3550</v>
      </c>
      <c r="E402" s="253">
        <v>381</v>
      </c>
      <c r="F402" s="253">
        <v>12</v>
      </c>
      <c r="G402" s="253">
        <v>4</v>
      </c>
    </row>
    <row r="403" spans="1:7" x14ac:dyDescent="0.2">
      <c r="A403" s="252">
        <v>1892</v>
      </c>
      <c r="B403" s="252" t="s">
        <v>477</v>
      </c>
      <c r="C403" s="253">
        <v>28220</v>
      </c>
      <c r="D403" s="253">
        <v>4150</v>
      </c>
      <c r="E403" s="253">
        <v>1161</v>
      </c>
      <c r="F403" s="253">
        <v>12</v>
      </c>
      <c r="G403" s="253">
        <v>4</v>
      </c>
    </row>
    <row r="404" spans="1:7" x14ac:dyDescent="0.2">
      <c r="A404" s="252">
        <v>879</v>
      </c>
      <c r="B404" s="252" t="s">
        <v>380</v>
      </c>
      <c r="C404" s="253">
        <v>17800</v>
      </c>
      <c r="D404" s="253">
        <v>4840</v>
      </c>
      <c r="E404" s="253">
        <v>503</v>
      </c>
      <c r="F404" s="253">
        <v>6</v>
      </c>
      <c r="G404" s="253">
        <v>2</v>
      </c>
    </row>
    <row r="405" spans="1:7" x14ac:dyDescent="0.2">
      <c r="A405" s="252">
        <v>301</v>
      </c>
      <c r="B405" s="252" t="s">
        <v>381</v>
      </c>
      <c r="C405" s="253">
        <v>53650</v>
      </c>
      <c r="D405" s="253">
        <v>60290</v>
      </c>
      <c r="E405" s="253">
        <v>1574</v>
      </c>
      <c r="F405" s="253">
        <v>1</v>
      </c>
      <c r="G405" s="253">
        <v>1</v>
      </c>
    </row>
    <row r="406" spans="1:7" x14ac:dyDescent="0.2">
      <c r="A406" s="252">
        <v>1896</v>
      </c>
      <c r="B406" s="252" t="s">
        <v>382</v>
      </c>
      <c r="C406" s="253">
        <v>19880</v>
      </c>
      <c r="D406" s="253">
        <v>7380</v>
      </c>
      <c r="E406" s="253">
        <v>677</v>
      </c>
      <c r="F406" s="253">
        <v>4</v>
      </c>
      <c r="G406" s="253">
        <v>3</v>
      </c>
    </row>
    <row r="407" spans="1:7" x14ac:dyDescent="0.2">
      <c r="A407" s="252">
        <v>642</v>
      </c>
      <c r="B407" s="252" t="s">
        <v>383</v>
      </c>
      <c r="C407" s="253">
        <v>42740</v>
      </c>
      <c r="D407" s="253">
        <v>22690</v>
      </c>
      <c r="E407" s="253">
        <v>2014</v>
      </c>
      <c r="F407" s="253">
        <v>3</v>
      </c>
      <c r="G407" s="253">
        <v>2</v>
      </c>
    </row>
    <row r="408" spans="1:7" x14ac:dyDescent="0.2">
      <c r="A408" s="252">
        <v>193</v>
      </c>
      <c r="B408" s="252" t="s">
        <v>384</v>
      </c>
      <c r="C408" s="253">
        <v>136540</v>
      </c>
      <c r="D408" s="253">
        <v>230390</v>
      </c>
      <c r="E408" s="253">
        <v>1931</v>
      </c>
      <c r="F408" s="253">
        <v>5</v>
      </c>
      <c r="G408" s="253">
        <v>1</v>
      </c>
    </row>
    <row r="409" spans="1:7" x14ac:dyDescent="0.2">
      <c r="A409" s="254"/>
      <c r="B409" s="250"/>
    </row>
    <row r="410" spans="1:7" x14ac:dyDescent="0.2">
      <c r="A410" s="254"/>
      <c r="B410" s="250"/>
    </row>
    <row r="411" spans="1:7" x14ac:dyDescent="0.2">
      <c r="A411" s="254"/>
      <c r="B411" s="250"/>
    </row>
    <row r="412" spans="1:7" x14ac:dyDescent="0.2">
      <c r="A412" s="254"/>
      <c r="B412" s="250"/>
    </row>
    <row r="413" spans="1:7" x14ac:dyDescent="0.2">
      <c r="A413" s="254"/>
      <c r="B413" s="250"/>
    </row>
    <row r="414" spans="1:7" x14ac:dyDescent="0.2">
      <c r="A414" s="254"/>
      <c r="B414" s="250"/>
    </row>
    <row r="415" spans="1:7" x14ac:dyDescent="0.2">
      <c r="A415" s="254"/>
      <c r="B415" s="250"/>
    </row>
    <row r="416" spans="1:7" x14ac:dyDescent="0.2">
      <c r="A416" s="254"/>
      <c r="B416" s="250"/>
    </row>
    <row r="417" spans="1:2" x14ac:dyDescent="0.2">
      <c r="A417" s="254"/>
      <c r="B417" s="250"/>
    </row>
    <row r="418" spans="1:2" x14ac:dyDescent="0.2">
      <c r="A418" s="254"/>
      <c r="B418" s="250"/>
    </row>
    <row r="419" spans="1:2" x14ac:dyDescent="0.2">
      <c r="A419" s="254"/>
      <c r="B419" s="250"/>
    </row>
    <row r="420" spans="1:2" x14ac:dyDescent="0.2">
      <c r="A420" s="254"/>
      <c r="B420" s="250"/>
    </row>
  </sheetData>
  <sortState xmlns:xlrd2="http://schemas.microsoft.com/office/spreadsheetml/2017/richdata2" ref="A6:G408">
    <sortCondition ref="B6:B40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8"/>
  <sheetViews>
    <sheetView workbookViewId="0">
      <selection sqref="A1:B358"/>
    </sheetView>
  </sheetViews>
  <sheetFormatPr defaultRowHeight="12.75" x14ac:dyDescent="0.2"/>
  <sheetData>
    <row r="1" spans="1:2" x14ac:dyDescent="0.2">
      <c r="A1">
        <v>2020</v>
      </c>
      <c r="B1" s="32" t="s">
        <v>707</v>
      </c>
    </row>
    <row r="2" spans="1:2" x14ac:dyDescent="0.2">
      <c r="A2" s="32" t="s">
        <v>502</v>
      </c>
      <c r="B2" s="32" t="s">
        <v>598</v>
      </c>
    </row>
    <row r="3" spans="1:2" x14ac:dyDescent="0.2">
      <c r="A3" s="294">
        <v>1680</v>
      </c>
      <c r="B3" s="294" t="s">
        <v>0</v>
      </c>
    </row>
    <row r="4" spans="1:2" x14ac:dyDescent="0.2">
      <c r="A4" s="294">
        <v>358</v>
      </c>
      <c r="B4" s="294" t="s">
        <v>2</v>
      </c>
    </row>
    <row r="5" spans="1:2" x14ac:dyDescent="0.2">
      <c r="A5" s="294">
        <v>197</v>
      </c>
      <c r="B5" s="294" t="s">
        <v>3</v>
      </c>
    </row>
    <row r="6" spans="1:2" x14ac:dyDescent="0.2">
      <c r="A6" s="294">
        <v>59</v>
      </c>
      <c r="B6" s="294" t="s">
        <v>4</v>
      </c>
    </row>
    <row r="7" spans="1:2" x14ac:dyDescent="0.2">
      <c r="A7" s="294">
        <v>482</v>
      </c>
      <c r="B7" s="294" t="s">
        <v>5</v>
      </c>
    </row>
    <row r="8" spans="1:2" x14ac:dyDescent="0.2">
      <c r="A8" s="294">
        <v>613</v>
      </c>
      <c r="B8" s="294" t="s">
        <v>6</v>
      </c>
    </row>
    <row r="9" spans="1:2" x14ac:dyDescent="0.2">
      <c r="A9" s="294">
        <v>361</v>
      </c>
      <c r="B9" s="294" t="s">
        <v>7</v>
      </c>
    </row>
    <row r="10" spans="1:2" x14ac:dyDescent="0.2">
      <c r="A10" s="294">
        <v>141</v>
      </c>
      <c r="B10" s="294" t="s">
        <v>8</v>
      </c>
    </row>
    <row r="11" spans="1:2" x14ac:dyDescent="0.2">
      <c r="A11" s="294">
        <v>34</v>
      </c>
      <c r="B11" s="294" t="s">
        <v>9</v>
      </c>
    </row>
    <row r="12" spans="1:2" x14ac:dyDescent="0.2">
      <c r="A12" s="294">
        <v>484</v>
      </c>
      <c r="B12" s="294" t="s">
        <v>10</v>
      </c>
    </row>
    <row r="13" spans="1:2" x14ac:dyDescent="0.2">
      <c r="A13" s="294">
        <v>1723</v>
      </c>
      <c r="B13" s="294" t="s">
        <v>11</v>
      </c>
    </row>
    <row r="14" spans="1:2" x14ac:dyDescent="0.2">
      <c r="A14" s="294">
        <v>1959</v>
      </c>
      <c r="B14" s="294" t="s">
        <v>693</v>
      </c>
    </row>
    <row r="15" spans="1:2" x14ac:dyDescent="0.2">
      <c r="A15" s="294">
        <v>60</v>
      </c>
      <c r="B15" s="294" t="s">
        <v>12</v>
      </c>
    </row>
    <row r="16" spans="1:2" x14ac:dyDescent="0.2">
      <c r="A16" s="294">
        <v>307</v>
      </c>
      <c r="B16" s="294" t="s">
        <v>13</v>
      </c>
    </row>
    <row r="17" spans="1:2" x14ac:dyDescent="0.2">
      <c r="A17" s="294">
        <v>362</v>
      </c>
      <c r="B17" s="294" t="s">
        <v>14</v>
      </c>
    </row>
    <row r="18" spans="1:2" x14ac:dyDescent="0.2">
      <c r="A18" s="294">
        <v>363</v>
      </c>
      <c r="B18" s="294" t="s">
        <v>15</v>
      </c>
    </row>
    <row r="19" spans="1:2" x14ac:dyDescent="0.2">
      <c r="A19" s="294">
        <v>200</v>
      </c>
      <c r="B19" s="294" t="s">
        <v>16</v>
      </c>
    </row>
    <row r="20" spans="1:2" x14ac:dyDescent="0.2">
      <c r="A20" s="294">
        <v>3</v>
      </c>
      <c r="B20" s="294" t="s">
        <v>17</v>
      </c>
    </row>
    <row r="21" spans="1:2" x14ac:dyDescent="0.2">
      <c r="A21" s="294">
        <v>202</v>
      </c>
      <c r="B21" s="294" t="s">
        <v>18</v>
      </c>
    </row>
    <row r="22" spans="1:2" x14ac:dyDescent="0.2">
      <c r="A22" s="294">
        <v>106</v>
      </c>
      <c r="B22" s="294" t="s">
        <v>19</v>
      </c>
    </row>
    <row r="23" spans="1:2" x14ac:dyDescent="0.2">
      <c r="A23" s="294">
        <v>743</v>
      </c>
      <c r="B23" s="294" t="s">
        <v>20</v>
      </c>
    </row>
    <row r="24" spans="1:2" x14ac:dyDescent="0.2">
      <c r="A24" s="294">
        <v>744</v>
      </c>
      <c r="B24" s="294" t="s">
        <v>21</v>
      </c>
    </row>
    <row r="25" spans="1:2" x14ac:dyDescent="0.2">
      <c r="A25" s="294">
        <v>308</v>
      </c>
      <c r="B25" s="294" t="s">
        <v>22</v>
      </c>
    </row>
    <row r="26" spans="1:2" x14ac:dyDescent="0.2">
      <c r="A26" s="294">
        <v>489</v>
      </c>
      <c r="B26" s="294" t="s">
        <v>23</v>
      </c>
    </row>
    <row r="27" spans="1:2" x14ac:dyDescent="0.2">
      <c r="A27" s="294">
        <v>203</v>
      </c>
      <c r="B27" s="294" t="s">
        <v>24</v>
      </c>
    </row>
    <row r="28" spans="1:2" x14ac:dyDescent="0.2">
      <c r="A28" s="294">
        <v>888</v>
      </c>
      <c r="B28" s="294" t="s">
        <v>26</v>
      </c>
    </row>
    <row r="29" spans="1:2" x14ac:dyDescent="0.2">
      <c r="A29" s="294">
        <v>1954</v>
      </c>
      <c r="B29" s="294" t="s">
        <v>694</v>
      </c>
    </row>
    <row r="30" spans="1:2" x14ac:dyDescent="0.2">
      <c r="A30" s="294">
        <v>370</v>
      </c>
      <c r="B30" s="294" t="s">
        <v>27</v>
      </c>
    </row>
    <row r="31" spans="1:2" x14ac:dyDescent="0.2">
      <c r="A31" s="294">
        <v>889</v>
      </c>
      <c r="B31" s="294" t="s">
        <v>28</v>
      </c>
    </row>
    <row r="32" spans="1:2" x14ac:dyDescent="0.2">
      <c r="A32" s="294">
        <v>1945</v>
      </c>
      <c r="B32" s="294" t="s">
        <v>654</v>
      </c>
    </row>
    <row r="33" spans="1:2" x14ac:dyDescent="0.2">
      <c r="A33" s="294">
        <v>1724</v>
      </c>
      <c r="B33" s="294" t="s">
        <v>31</v>
      </c>
    </row>
    <row r="34" spans="1:2" x14ac:dyDescent="0.2">
      <c r="A34" s="294">
        <v>893</v>
      </c>
      <c r="B34" s="294" t="s">
        <v>32</v>
      </c>
    </row>
    <row r="35" spans="1:2" x14ac:dyDescent="0.2">
      <c r="A35" s="294">
        <v>373</v>
      </c>
      <c r="B35" s="294" t="s">
        <v>33</v>
      </c>
    </row>
    <row r="36" spans="1:2" x14ac:dyDescent="0.2">
      <c r="A36" s="294">
        <v>748</v>
      </c>
      <c r="B36" s="294" t="s">
        <v>34</v>
      </c>
    </row>
    <row r="37" spans="1:2" x14ac:dyDescent="0.2">
      <c r="A37" s="294">
        <v>1859</v>
      </c>
      <c r="B37" s="294" t="s">
        <v>35</v>
      </c>
    </row>
    <row r="38" spans="1:2" x14ac:dyDescent="0.2">
      <c r="A38" s="294">
        <v>1721</v>
      </c>
      <c r="B38" s="294" t="s">
        <v>36</v>
      </c>
    </row>
    <row r="39" spans="1:2" x14ac:dyDescent="0.2">
      <c r="A39" s="294">
        <v>753</v>
      </c>
      <c r="B39" s="294" t="s">
        <v>38</v>
      </c>
    </row>
    <row r="40" spans="1:2" x14ac:dyDescent="0.2">
      <c r="A40" s="294">
        <v>209</v>
      </c>
      <c r="B40" s="294" t="s">
        <v>39</v>
      </c>
    </row>
    <row r="41" spans="1:2" x14ac:dyDescent="0.2">
      <c r="A41" s="294">
        <v>375</v>
      </c>
      <c r="B41" s="294" t="s">
        <v>40</v>
      </c>
    </row>
    <row r="42" spans="1:2" x14ac:dyDescent="0.2">
      <c r="A42" s="294">
        <v>1728</v>
      </c>
      <c r="B42" s="294" t="s">
        <v>42</v>
      </c>
    </row>
    <row r="43" spans="1:2" x14ac:dyDescent="0.2">
      <c r="A43" s="294">
        <v>376</v>
      </c>
      <c r="B43" s="294" t="s">
        <v>43</v>
      </c>
    </row>
    <row r="44" spans="1:2" x14ac:dyDescent="0.2">
      <c r="A44" s="294">
        <v>377</v>
      </c>
      <c r="B44" s="294" t="s">
        <v>44</v>
      </c>
    </row>
    <row r="45" spans="1:2" x14ac:dyDescent="0.2">
      <c r="A45" s="294">
        <v>1901</v>
      </c>
      <c r="B45" s="294" t="s">
        <v>509</v>
      </c>
    </row>
    <row r="46" spans="1:2" x14ac:dyDescent="0.2">
      <c r="A46" s="294">
        <v>755</v>
      </c>
      <c r="B46" s="294" t="s">
        <v>45</v>
      </c>
    </row>
    <row r="47" spans="1:2" x14ac:dyDescent="0.2">
      <c r="A47" s="294">
        <v>1681</v>
      </c>
      <c r="B47" s="294" t="s">
        <v>46</v>
      </c>
    </row>
    <row r="48" spans="1:2" x14ac:dyDescent="0.2">
      <c r="A48" s="294">
        <v>147</v>
      </c>
      <c r="B48" s="294" t="s">
        <v>47</v>
      </c>
    </row>
    <row r="49" spans="1:2" x14ac:dyDescent="0.2">
      <c r="A49" s="294">
        <v>654</v>
      </c>
      <c r="B49" s="294" t="s">
        <v>48</v>
      </c>
    </row>
    <row r="50" spans="1:2" x14ac:dyDescent="0.2">
      <c r="A50" s="294">
        <v>756</v>
      </c>
      <c r="B50" s="294" t="s">
        <v>49</v>
      </c>
    </row>
    <row r="51" spans="1:2" x14ac:dyDescent="0.2">
      <c r="A51" s="294">
        <v>757</v>
      </c>
      <c r="B51" s="294" t="s">
        <v>50</v>
      </c>
    </row>
    <row r="52" spans="1:2" x14ac:dyDescent="0.2">
      <c r="A52" s="294">
        <v>758</v>
      </c>
      <c r="B52" s="294" t="s">
        <v>51</v>
      </c>
    </row>
    <row r="53" spans="1:2" x14ac:dyDescent="0.2">
      <c r="A53" s="294">
        <v>501</v>
      </c>
      <c r="B53" s="294" t="s">
        <v>52</v>
      </c>
    </row>
    <row r="54" spans="1:2" x14ac:dyDescent="0.2">
      <c r="A54" s="294">
        <v>1876</v>
      </c>
      <c r="B54" s="294" t="s">
        <v>53</v>
      </c>
    </row>
    <row r="55" spans="1:2" x14ac:dyDescent="0.2">
      <c r="A55" s="294">
        <v>213</v>
      </c>
      <c r="B55" s="294" t="s">
        <v>54</v>
      </c>
    </row>
    <row r="56" spans="1:2" x14ac:dyDescent="0.2">
      <c r="A56" s="294">
        <v>899</v>
      </c>
      <c r="B56" s="294" t="s">
        <v>55</v>
      </c>
    </row>
    <row r="57" spans="1:2" x14ac:dyDescent="0.2">
      <c r="A57" s="294">
        <v>312</v>
      </c>
      <c r="B57" s="294" t="s">
        <v>56</v>
      </c>
    </row>
    <row r="58" spans="1:2" x14ac:dyDescent="0.2">
      <c r="A58" s="294">
        <v>313</v>
      </c>
      <c r="B58" s="294" t="s">
        <v>57</v>
      </c>
    </row>
    <row r="59" spans="1:2" x14ac:dyDescent="0.2">
      <c r="A59" s="294">
        <v>214</v>
      </c>
      <c r="B59" s="294" t="s">
        <v>58</v>
      </c>
    </row>
    <row r="60" spans="1:2" x14ac:dyDescent="0.2">
      <c r="A60" s="294">
        <v>502</v>
      </c>
      <c r="B60" s="294" t="s">
        <v>60</v>
      </c>
    </row>
    <row r="61" spans="1:2" x14ac:dyDescent="0.2">
      <c r="A61" s="294">
        <v>383</v>
      </c>
      <c r="B61" s="294" t="s">
        <v>61</v>
      </c>
    </row>
    <row r="62" spans="1:2" x14ac:dyDescent="0.2">
      <c r="A62" s="294">
        <v>109</v>
      </c>
      <c r="B62" s="294" t="s">
        <v>62</v>
      </c>
    </row>
    <row r="63" spans="1:2" x14ac:dyDescent="0.2">
      <c r="A63" s="294">
        <v>1706</v>
      </c>
      <c r="B63" s="294" t="s">
        <v>63</v>
      </c>
    </row>
    <row r="64" spans="1:2" x14ac:dyDescent="0.2">
      <c r="A64" s="294">
        <v>1684</v>
      </c>
      <c r="B64" s="294" t="s">
        <v>65</v>
      </c>
    </row>
    <row r="65" spans="1:2" x14ac:dyDescent="0.2">
      <c r="A65" s="294">
        <v>216</v>
      </c>
      <c r="B65" s="294" t="s">
        <v>66</v>
      </c>
    </row>
    <row r="66" spans="1:2" x14ac:dyDescent="0.2">
      <c r="A66" s="294">
        <v>148</v>
      </c>
      <c r="B66" s="294" t="s">
        <v>67</v>
      </c>
    </row>
    <row r="67" spans="1:2" x14ac:dyDescent="0.2">
      <c r="A67" s="294">
        <v>1891</v>
      </c>
      <c r="B67" s="294" t="s">
        <v>385</v>
      </c>
    </row>
    <row r="68" spans="1:2" x14ac:dyDescent="0.2">
      <c r="A68" s="294">
        <v>310</v>
      </c>
      <c r="B68" s="294" t="s">
        <v>68</v>
      </c>
    </row>
    <row r="69" spans="1:2" x14ac:dyDescent="0.2">
      <c r="A69" s="294">
        <v>1940</v>
      </c>
      <c r="B69" s="294" t="s">
        <v>653</v>
      </c>
    </row>
    <row r="70" spans="1:2" x14ac:dyDescent="0.2">
      <c r="A70" s="294">
        <v>736</v>
      </c>
      <c r="B70" s="294" t="s">
        <v>70</v>
      </c>
    </row>
    <row r="71" spans="1:2" x14ac:dyDescent="0.2">
      <c r="A71" s="294">
        <v>1690</v>
      </c>
      <c r="B71" s="294" t="s">
        <v>71</v>
      </c>
    </row>
    <row r="72" spans="1:2" x14ac:dyDescent="0.2">
      <c r="A72" s="294">
        <v>503</v>
      </c>
      <c r="B72" s="294" t="s">
        <v>72</v>
      </c>
    </row>
    <row r="73" spans="1:2" x14ac:dyDescent="0.2">
      <c r="A73" s="294">
        <v>10</v>
      </c>
      <c r="B73" s="294" t="s">
        <v>73</v>
      </c>
    </row>
    <row r="74" spans="1:2" x14ac:dyDescent="0.2">
      <c r="A74" s="294">
        <v>400</v>
      </c>
      <c r="B74" s="294" t="s">
        <v>74</v>
      </c>
    </row>
    <row r="75" spans="1:2" x14ac:dyDescent="0.2">
      <c r="A75" s="294">
        <v>762</v>
      </c>
      <c r="B75" s="294" t="s">
        <v>75</v>
      </c>
    </row>
    <row r="76" spans="1:2" x14ac:dyDescent="0.2">
      <c r="A76" s="294">
        <v>150</v>
      </c>
      <c r="B76" s="294" t="s">
        <v>76</v>
      </c>
    </row>
    <row r="77" spans="1:2" x14ac:dyDescent="0.2">
      <c r="A77" s="294">
        <v>384</v>
      </c>
      <c r="B77" s="294" t="s">
        <v>77</v>
      </c>
    </row>
    <row r="78" spans="1:2" x14ac:dyDescent="0.2">
      <c r="A78" s="294">
        <v>1774</v>
      </c>
      <c r="B78" s="294" t="s">
        <v>78</v>
      </c>
    </row>
    <row r="79" spans="1:2" x14ac:dyDescent="0.2">
      <c r="A79" s="294">
        <v>221</v>
      </c>
      <c r="B79" s="294" t="s">
        <v>79</v>
      </c>
    </row>
    <row r="80" spans="1:2" x14ac:dyDescent="0.2">
      <c r="A80" s="294">
        <v>222</v>
      </c>
      <c r="B80" s="294" t="s">
        <v>80</v>
      </c>
    </row>
    <row r="81" spans="1:2" x14ac:dyDescent="0.2">
      <c r="A81" s="294">
        <v>766</v>
      </c>
      <c r="B81" s="294" t="s">
        <v>81</v>
      </c>
    </row>
    <row r="82" spans="1:2" x14ac:dyDescent="0.2">
      <c r="A82" s="294">
        <v>505</v>
      </c>
      <c r="B82" s="294" t="s">
        <v>83</v>
      </c>
    </row>
    <row r="83" spans="1:2" x14ac:dyDescent="0.2">
      <c r="A83" s="294">
        <v>498</v>
      </c>
      <c r="B83" s="294" t="s">
        <v>84</v>
      </c>
    </row>
    <row r="84" spans="1:2" x14ac:dyDescent="0.2">
      <c r="A84" s="294">
        <v>1719</v>
      </c>
      <c r="B84" s="294" t="s">
        <v>85</v>
      </c>
    </row>
    <row r="85" spans="1:2" x14ac:dyDescent="0.2">
      <c r="A85" s="294">
        <v>303</v>
      </c>
      <c r="B85" s="294" t="s">
        <v>86</v>
      </c>
    </row>
    <row r="86" spans="1:2" x14ac:dyDescent="0.2">
      <c r="A86" s="294">
        <v>225</v>
      </c>
      <c r="B86" s="294" t="s">
        <v>87</v>
      </c>
    </row>
    <row r="87" spans="1:2" x14ac:dyDescent="0.2">
      <c r="A87" s="294">
        <v>226</v>
      </c>
      <c r="B87" s="294" t="s">
        <v>88</v>
      </c>
    </row>
    <row r="88" spans="1:2" x14ac:dyDescent="0.2">
      <c r="A88" s="294">
        <v>1711</v>
      </c>
      <c r="B88" s="294" t="s">
        <v>89</v>
      </c>
    </row>
    <row r="89" spans="1:2" x14ac:dyDescent="0.2">
      <c r="A89" s="294">
        <v>385</v>
      </c>
      <c r="B89" s="294" t="s">
        <v>90</v>
      </c>
    </row>
    <row r="90" spans="1:2" x14ac:dyDescent="0.2">
      <c r="A90" s="294">
        <v>228</v>
      </c>
      <c r="B90" s="294" t="s">
        <v>91</v>
      </c>
    </row>
    <row r="91" spans="1:2" x14ac:dyDescent="0.2">
      <c r="A91" s="294">
        <v>317</v>
      </c>
      <c r="B91" s="294" t="s">
        <v>92</v>
      </c>
    </row>
    <row r="92" spans="1:2" x14ac:dyDescent="0.2">
      <c r="A92" s="294">
        <v>770</v>
      </c>
      <c r="B92" s="294" t="s">
        <v>94</v>
      </c>
    </row>
    <row r="93" spans="1:2" x14ac:dyDescent="0.2">
      <c r="A93" s="294">
        <v>1903</v>
      </c>
      <c r="B93" s="294" t="s">
        <v>510</v>
      </c>
    </row>
    <row r="94" spans="1:2" x14ac:dyDescent="0.2">
      <c r="A94" s="294">
        <v>772</v>
      </c>
      <c r="B94" s="294" t="s">
        <v>95</v>
      </c>
    </row>
    <row r="95" spans="1:2" x14ac:dyDescent="0.2">
      <c r="A95" s="294">
        <v>230</v>
      </c>
      <c r="B95" s="294" t="s">
        <v>96</v>
      </c>
    </row>
    <row r="96" spans="1:2" x14ac:dyDescent="0.2">
      <c r="A96" s="294">
        <v>114</v>
      </c>
      <c r="B96" s="294" t="s">
        <v>97</v>
      </c>
    </row>
    <row r="97" spans="1:2" x14ac:dyDescent="0.2">
      <c r="A97" s="294">
        <v>388</v>
      </c>
      <c r="B97" s="294" t="s">
        <v>98</v>
      </c>
    </row>
    <row r="98" spans="1:2" x14ac:dyDescent="0.2">
      <c r="A98" s="294">
        <v>153</v>
      </c>
      <c r="B98" s="294" t="s">
        <v>99</v>
      </c>
    </row>
    <row r="99" spans="1:2" x14ac:dyDescent="0.2">
      <c r="A99" s="294">
        <v>232</v>
      </c>
      <c r="B99" s="294" t="s">
        <v>100</v>
      </c>
    </row>
    <row r="100" spans="1:2" x14ac:dyDescent="0.2">
      <c r="A100" s="294">
        <v>233</v>
      </c>
      <c r="B100" s="294" t="s">
        <v>101</v>
      </c>
    </row>
    <row r="101" spans="1:2" x14ac:dyDescent="0.2">
      <c r="A101" s="294">
        <v>777</v>
      </c>
      <c r="B101" s="294" t="s">
        <v>102</v>
      </c>
    </row>
    <row r="102" spans="1:2" x14ac:dyDescent="0.2">
      <c r="A102" s="294">
        <v>779</v>
      </c>
      <c r="B102" s="294" t="s">
        <v>105</v>
      </c>
    </row>
    <row r="103" spans="1:2" x14ac:dyDescent="0.2">
      <c r="A103" s="294">
        <v>1771</v>
      </c>
      <c r="B103" s="294" t="s">
        <v>107</v>
      </c>
    </row>
    <row r="104" spans="1:2" x14ac:dyDescent="0.2">
      <c r="A104" s="294">
        <v>1652</v>
      </c>
      <c r="B104" s="294" t="s">
        <v>108</v>
      </c>
    </row>
    <row r="105" spans="1:2" x14ac:dyDescent="0.2">
      <c r="A105" s="294">
        <v>907</v>
      </c>
      <c r="B105" s="294" t="s">
        <v>109</v>
      </c>
    </row>
    <row r="106" spans="1:2" x14ac:dyDescent="0.2">
      <c r="A106" s="294">
        <v>784</v>
      </c>
      <c r="B106" s="294" t="s">
        <v>111</v>
      </c>
    </row>
    <row r="107" spans="1:2" x14ac:dyDescent="0.2">
      <c r="A107" s="294">
        <v>1924</v>
      </c>
      <c r="B107" s="294" t="s">
        <v>581</v>
      </c>
    </row>
    <row r="108" spans="1:2" x14ac:dyDescent="0.2">
      <c r="A108" s="294">
        <v>664</v>
      </c>
      <c r="B108" s="294" t="s">
        <v>112</v>
      </c>
    </row>
    <row r="109" spans="1:2" x14ac:dyDescent="0.2">
      <c r="A109" s="294">
        <v>785</v>
      </c>
      <c r="B109" s="294" t="s">
        <v>113</v>
      </c>
    </row>
    <row r="110" spans="1:2" x14ac:dyDescent="0.2">
      <c r="A110" s="294">
        <v>1942</v>
      </c>
      <c r="B110" s="294" t="s">
        <v>655</v>
      </c>
    </row>
    <row r="111" spans="1:2" x14ac:dyDescent="0.2">
      <c r="A111" s="294">
        <v>512</v>
      </c>
      <c r="B111" s="294" t="s">
        <v>114</v>
      </c>
    </row>
    <row r="112" spans="1:2" x14ac:dyDescent="0.2">
      <c r="A112" s="294">
        <v>513</v>
      </c>
      <c r="B112" s="294" t="s">
        <v>115</v>
      </c>
    </row>
    <row r="113" spans="1:2" x14ac:dyDescent="0.2">
      <c r="A113" s="294">
        <v>786</v>
      </c>
      <c r="B113" s="294" t="s">
        <v>117</v>
      </c>
    </row>
    <row r="114" spans="1:2" x14ac:dyDescent="0.2">
      <c r="A114" s="294">
        <v>14</v>
      </c>
      <c r="B114" s="294" t="s">
        <v>119</v>
      </c>
    </row>
    <row r="115" spans="1:2" x14ac:dyDescent="0.2">
      <c r="A115" s="294">
        <v>1729</v>
      </c>
      <c r="B115" s="294" t="s">
        <v>121</v>
      </c>
    </row>
    <row r="116" spans="1:2" x14ac:dyDescent="0.2">
      <c r="A116" s="294">
        <v>158</v>
      </c>
      <c r="B116" s="294" t="s">
        <v>122</v>
      </c>
    </row>
    <row r="117" spans="1:2" x14ac:dyDescent="0.2">
      <c r="A117" s="294">
        <v>788</v>
      </c>
      <c r="B117" s="294" t="s">
        <v>123</v>
      </c>
    </row>
    <row r="118" spans="1:2" x14ac:dyDescent="0.2">
      <c r="A118" s="294">
        <v>392</v>
      </c>
      <c r="B118" s="294" t="s">
        <v>124</v>
      </c>
    </row>
    <row r="119" spans="1:2" x14ac:dyDescent="0.2">
      <c r="A119" s="294">
        <v>394</v>
      </c>
      <c r="B119" s="294" t="s">
        <v>125</v>
      </c>
    </row>
    <row r="120" spans="1:2" x14ac:dyDescent="0.2">
      <c r="A120" s="294">
        <v>1655</v>
      </c>
      <c r="B120" s="294" t="s">
        <v>126</v>
      </c>
    </row>
    <row r="121" spans="1:2" x14ac:dyDescent="0.2">
      <c r="A121" s="294">
        <v>160</v>
      </c>
      <c r="B121" s="294" t="s">
        <v>127</v>
      </c>
    </row>
    <row r="122" spans="1:2" x14ac:dyDescent="0.2">
      <c r="A122" s="294">
        <v>243</v>
      </c>
      <c r="B122" s="294" t="s">
        <v>128</v>
      </c>
    </row>
    <row r="123" spans="1:2" x14ac:dyDescent="0.2">
      <c r="A123" s="294">
        <v>523</v>
      </c>
      <c r="B123" s="294" t="s">
        <v>129</v>
      </c>
    </row>
    <row r="124" spans="1:2" x14ac:dyDescent="0.2">
      <c r="A124" s="294">
        <v>72</v>
      </c>
      <c r="B124" s="294" t="s">
        <v>131</v>
      </c>
    </row>
    <row r="125" spans="1:2" x14ac:dyDescent="0.2">
      <c r="A125" s="294">
        <v>244</v>
      </c>
      <c r="B125" s="294" t="s">
        <v>132</v>
      </c>
    </row>
    <row r="126" spans="1:2" x14ac:dyDescent="0.2">
      <c r="A126" s="294">
        <v>396</v>
      </c>
      <c r="B126" s="294" t="s">
        <v>133</v>
      </c>
    </row>
    <row r="127" spans="1:2" x14ac:dyDescent="0.2">
      <c r="A127" s="294">
        <v>397</v>
      </c>
      <c r="B127" s="294" t="s">
        <v>134</v>
      </c>
    </row>
    <row r="128" spans="1:2" x14ac:dyDescent="0.2">
      <c r="A128" s="294">
        <v>246</v>
      </c>
      <c r="B128" s="294" t="s">
        <v>135</v>
      </c>
    </row>
    <row r="129" spans="1:2" x14ac:dyDescent="0.2">
      <c r="A129" s="294">
        <v>74</v>
      </c>
      <c r="B129" s="294" t="s">
        <v>136</v>
      </c>
    </row>
    <row r="130" spans="1:2" x14ac:dyDescent="0.2">
      <c r="A130" s="294">
        <v>398</v>
      </c>
      <c r="B130" s="294" t="s">
        <v>137</v>
      </c>
    </row>
    <row r="131" spans="1:2" x14ac:dyDescent="0.2">
      <c r="A131" s="294">
        <v>917</v>
      </c>
      <c r="B131" s="294" t="s">
        <v>138</v>
      </c>
    </row>
    <row r="132" spans="1:2" x14ac:dyDescent="0.2">
      <c r="A132" s="294">
        <v>1658</v>
      </c>
      <c r="B132" s="294" t="s">
        <v>139</v>
      </c>
    </row>
    <row r="133" spans="1:2" x14ac:dyDescent="0.2">
      <c r="A133" s="294">
        <v>399</v>
      </c>
      <c r="B133" s="294" t="s">
        <v>140</v>
      </c>
    </row>
    <row r="134" spans="1:2" x14ac:dyDescent="0.2">
      <c r="A134" s="294">
        <v>163</v>
      </c>
      <c r="B134" s="294" t="s">
        <v>141</v>
      </c>
    </row>
    <row r="135" spans="1:2" x14ac:dyDescent="0.2">
      <c r="A135" s="294">
        <v>530</v>
      </c>
      <c r="B135" s="294" t="s">
        <v>142</v>
      </c>
    </row>
    <row r="136" spans="1:2" x14ac:dyDescent="0.2">
      <c r="A136" s="294">
        <v>794</v>
      </c>
      <c r="B136" s="294" t="s">
        <v>143</v>
      </c>
    </row>
    <row r="137" spans="1:2" x14ac:dyDescent="0.2">
      <c r="A137" s="294">
        <v>531</v>
      </c>
      <c r="B137" s="294" t="s">
        <v>144</v>
      </c>
    </row>
    <row r="138" spans="1:2" x14ac:dyDescent="0.2">
      <c r="A138" s="294">
        <v>164</v>
      </c>
      <c r="B138" s="294" t="s">
        <v>386</v>
      </c>
    </row>
    <row r="139" spans="1:2" x14ac:dyDescent="0.2">
      <c r="A139" s="294">
        <v>1966</v>
      </c>
      <c r="B139" s="294" t="s">
        <v>686</v>
      </c>
    </row>
    <row r="140" spans="1:2" x14ac:dyDescent="0.2">
      <c r="A140" s="294">
        <v>252</v>
      </c>
      <c r="B140" s="294" t="s">
        <v>145</v>
      </c>
    </row>
    <row r="141" spans="1:2" x14ac:dyDescent="0.2">
      <c r="A141" s="294">
        <v>797</v>
      </c>
      <c r="B141" s="294" t="s">
        <v>146</v>
      </c>
    </row>
    <row r="142" spans="1:2" x14ac:dyDescent="0.2">
      <c r="A142" s="294">
        <v>534</v>
      </c>
      <c r="B142" s="294" t="s">
        <v>147</v>
      </c>
    </row>
    <row r="143" spans="1:2" x14ac:dyDescent="0.2">
      <c r="A143" s="294">
        <v>798</v>
      </c>
      <c r="B143" s="294" t="s">
        <v>148</v>
      </c>
    </row>
    <row r="144" spans="1:2" x14ac:dyDescent="0.2">
      <c r="A144" s="294">
        <v>402</v>
      </c>
      <c r="B144" s="294" t="s">
        <v>149</v>
      </c>
    </row>
    <row r="145" spans="1:2" x14ac:dyDescent="0.2">
      <c r="A145" s="294">
        <v>1963</v>
      </c>
      <c r="B145" s="294" t="s">
        <v>691</v>
      </c>
    </row>
    <row r="146" spans="1:2" x14ac:dyDescent="0.2">
      <c r="A146" s="294">
        <v>1735</v>
      </c>
      <c r="B146" s="294" t="s">
        <v>150</v>
      </c>
    </row>
    <row r="147" spans="1:2" x14ac:dyDescent="0.2">
      <c r="A147" s="294">
        <v>1911</v>
      </c>
      <c r="B147" s="294" t="s">
        <v>512</v>
      </c>
    </row>
    <row r="148" spans="1:2" x14ac:dyDescent="0.2">
      <c r="A148" s="294">
        <v>118</v>
      </c>
      <c r="B148" s="294" t="s">
        <v>151</v>
      </c>
    </row>
    <row r="149" spans="1:2" x14ac:dyDescent="0.2">
      <c r="A149" s="294">
        <v>405</v>
      </c>
      <c r="B149" s="294" t="s">
        <v>153</v>
      </c>
    </row>
    <row r="150" spans="1:2" x14ac:dyDescent="0.2">
      <c r="A150" s="294">
        <v>1507</v>
      </c>
      <c r="B150" s="294" t="s">
        <v>154</v>
      </c>
    </row>
    <row r="151" spans="1:2" x14ac:dyDescent="0.2">
      <c r="A151" s="294">
        <v>321</v>
      </c>
      <c r="B151" s="294" t="s">
        <v>155</v>
      </c>
    </row>
    <row r="152" spans="1:2" x14ac:dyDescent="0.2">
      <c r="A152" s="294">
        <v>406</v>
      </c>
      <c r="B152" s="294" t="s">
        <v>156</v>
      </c>
    </row>
    <row r="153" spans="1:2" x14ac:dyDescent="0.2">
      <c r="A153" s="294">
        <v>677</v>
      </c>
      <c r="B153" s="294" t="s">
        <v>157</v>
      </c>
    </row>
    <row r="154" spans="1:2" x14ac:dyDescent="0.2">
      <c r="A154" s="294">
        <v>353</v>
      </c>
      <c r="B154" s="294" t="s">
        <v>158</v>
      </c>
    </row>
    <row r="155" spans="1:2" x14ac:dyDescent="0.2">
      <c r="A155" s="294">
        <v>1884</v>
      </c>
      <c r="B155" s="294" t="s">
        <v>387</v>
      </c>
    </row>
    <row r="156" spans="1:2" x14ac:dyDescent="0.2">
      <c r="A156" s="294">
        <v>166</v>
      </c>
      <c r="B156" s="294" t="s">
        <v>159</v>
      </c>
    </row>
    <row r="157" spans="1:2" x14ac:dyDescent="0.2">
      <c r="A157" s="294">
        <v>678</v>
      </c>
      <c r="B157" s="294" t="s">
        <v>160</v>
      </c>
    </row>
    <row r="158" spans="1:2" x14ac:dyDescent="0.2">
      <c r="A158" s="294">
        <v>537</v>
      </c>
      <c r="B158" s="294" t="s">
        <v>161</v>
      </c>
    </row>
    <row r="159" spans="1:2" x14ac:dyDescent="0.2">
      <c r="A159" s="294">
        <v>928</v>
      </c>
      <c r="B159" s="294" t="s">
        <v>162</v>
      </c>
    </row>
    <row r="160" spans="1:2" x14ac:dyDescent="0.2">
      <c r="A160" s="294">
        <v>1598</v>
      </c>
      <c r="B160" s="294" t="s">
        <v>163</v>
      </c>
    </row>
    <row r="161" spans="1:2" x14ac:dyDescent="0.2">
      <c r="A161" s="294">
        <v>542</v>
      </c>
      <c r="B161" s="294" t="s">
        <v>165</v>
      </c>
    </row>
    <row r="162" spans="1:2" x14ac:dyDescent="0.2">
      <c r="A162" s="294">
        <v>1931</v>
      </c>
      <c r="B162" s="294" t="s">
        <v>625</v>
      </c>
    </row>
    <row r="163" spans="1:2" x14ac:dyDescent="0.2">
      <c r="A163" s="294">
        <v>1659</v>
      </c>
      <c r="B163" s="294" t="s">
        <v>166</v>
      </c>
    </row>
    <row r="164" spans="1:2" x14ac:dyDescent="0.2">
      <c r="A164" s="294">
        <v>1685</v>
      </c>
      <c r="B164" s="294" t="s">
        <v>167</v>
      </c>
    </row>
    <row r="165" spans="1:2" x14ac:dyDescent="0.2">
      <c r="A165" s="294">
        <v>882</v>
      </c>
      <c r="B165" s="294" t="s">
        <v>168</v>
      </c>
    </row>
    <row r="166" spans="1:2" x14ac:dyDescent="0.2">
      <c r="A166" s="294">
        <v>415</v>
      </c>
      <c r="B166" s="294" t="s">
        <v>169</v>
      </c>
    </row>
    <row r="167" spans="1:2" x14ac:dyDescent="0.2">
      <c r="A167" s="294">
        <v>416</v>
      </c>
      <c r="B167" s="294" t="s">
        <v>170</v>
      </c>
    </row>
    <row r="168" spans="1:2" x14ac:dyDescent="0.2">
      <c r="A168" s="294">
        <v>1621</v>
      </c>
      <c r="B168" s="294" t="s">
        <v>171</v>
      </c>
    </row>
    <row r="169" spans="1:2" x14ac:dyDescent="0.2">
      <c r="A169" s="294">
        <v>417</v>
      </c>
      <c r="B169" s="294" t="s">
        <v>172</v>
      </c>
    </row>
    <row r="170" spans="1:2" x14ac:dyDescent="0.2">
      <c r="A170" s="294">
        <v>80</v>
      </c>
      <c r="B170" s="294" t="s">
        <v>175</v>
      </c>
    </row>
    <row r="171" spans="1:2" x14ac:dyDescent="0.2">
      <c r="A171" s="294">
        <v>546</v>
      </c>
      <c r="B171" s="294" t="s">
        <v>177</v>
      </c>
    </row>
    <row r="172" spans="1:2" x14ac:dyDescent="0.2">
      <c r="A172" s="294">
        <v>547</v>
      </c>
      <c r="B172" s="294" t="s">
        <v>178</v>
      </c>
    </row>
    <row r="173" spans="1:2" x14ac:dyDescent="0.2">
      <c r="A173" s="294">
        <v>1916</v>
      </c>
      <c r="B173" s="294" t="s">
        <v>179</v>
      </c>
    </row>
    <row r="174" spans="1:2" x14ac:dyDescent="0.2">
      <c r="A174" s="294">
        <v>995</v>
      </c>
      <c r="B174" s="294" t="s">
        <v>180</v>
      </c>
    </row>
    <row r="175" spans="1:2" x14ac:dyDescent="0.2">
      <c r="A175" s="294">
        <v>1640</v>
      </c>
      <c r="B175" s="294" t="s">
        <v>181</v>
      </c>
    </row>
    <row r="176" spans="1:2" x14ac:dyDescent="0.2">
      <c r="A176" s="294">
        <v>327</v>
      </c>
      <c r="B176" s="294" t="s">
        <v>182</v>
      </c>
    </row>
    <row r="177" spans="1:2" x14ac:dyDescent="0.2">
      <c r="A177" s="294">
        <v>1705</v>
      </c>
      <c r="B177" s="294" t="s">
        <v>184</v>
      </c>
    </row>
    <row r="178" spans="1:2" x14ac:dyDescent="0.2">
      <c r="A178" s="294">
        <v>553</v>
      </c>
      <c r="B178" s="294" t="s">
        <v>185</v>
      </c>
    </row>
    <row r="179" spans="1:2" x14ac:dyDescent="0.2">
      <c r="A179" s="294">
        <v>262</v>
      </c>
      <c r="B179" s="294" t="s">
        <v>187</v>
      </c>
    </row>
    <row r="180" spans="1:2" x14ac:dyDescent="0.2">
      <c r="A180" s="294">
        <v>809</v>
      </c>
      <c r="B180" s="294" t="s">
        <v>188</v>
      </c>
    </row>
    <row r="181" spans="1:2" x14ac:dyDescent="0.2">
      <c r="A181" s="294">
        <v>331</v>
      </c>
      <c r="B181" s="294" t="s">
        <v>189</v>
      </c>
    </row>
    <row r="182" spans="1:2" x14ac:dyDescent="0.2">
      <c r="A182" s="294">
        <v>24</v>
      </c>
      <c r="B182" s="294" t="s">
        <v>190</v>
      </c>
    </row>
    <row r="183" spans="1:2" x14ac:dyDescent="0.2">
      <c r="A183" s="294">
        <v>168</v>
      </c>
      <c r="B183" s="294" t="s">
        <v>191</v>
      </c>
    </row>
    <row r="184" spans="1:2" x14ac:dyDescent="0.2">
      <c r="A184" s="294">
        <v>263</v>
      </c>
      <c r="B184" s="294" t="s">
        <v>193</v>
      </c>
    </row>
    <row r="185" spans="1:2" x14ac:dyDescent="0.2">
      <c r="A185" s="294">
        <v>1641</v>
      </c>
      <c r="B185" s="294" t="s">
        <v>194</v>
      </c>
    </row>
    <row r="186" spans="1:2" x14ac:dyDescent="0.2">
      <c r="A186" s="294">
        <v>556</v>
      </c>
      <c r="B186" s="294" t="s">
        <v>195</v>
      </c>
    </row>
    <row r="187" spans="1:2" x14ac:dyDescent="0.2">
      <c r="A187" s="294">
        <v>935</v>
      </c>
      <c r="B187" s="294" t="s">
        <v>196</v>
      </c>
    </row>
    <row r="188" spans="1:2" x14ac:dyDescent="0.2">
      <c r="A188" s="294">
        <v>420</v>
      </c>
      <c r="B188" s="294" t="s">
        <v>198</v>
      </c>
    </row>
    <row r="189" spans="1:2" x14ac:dyDescent="0.2">
      <c r="A189" s="294">
        <v>938</v>
      </c>
      <c r="B189" s="294" t="s">
        <v>199</v>
      </c>
    </row>
    <row r="190" spans="1:2" x14ac:dyDescent="0.2">
      <c r="A190" s="294">
        <v>1948</v>
      </c>
      <c r="B190" s="294" t="s">
        <v>676</v>
      </c>
    </row>
    <row r="191" spans="1:2" x14ac:dyDescent="0.2">
      <c r="A191" s="294">
        <v>119</v>
      </c>
      <c r="B191" s="294" t="s">
        <v>201</v>
      </c>
    </row>
    <row r="192" spans="1:2" x14ac:dyDescent="0.2">
      <c r="A192" s="294">
        <v>687</v>
      </c>
      <c r="B192" s="294" t="s">
        <v>202</v>
      </c>
    </row>
    <row r="193" spans="1:2" x14ac:dyDescent="0.2">
      <c r="A193" s="294">
        <v>1731</v>
      </c>
      <c r="B193" s="294" t="s">
        <v>203</v>
      </c>
    </row>
    <row r="194" spans="1:2" x14ac:dyDescent="0.2">
      <c r="A194" s="294">
        <v>1842</v>
      </c>
      <c r="B194" s="294" t="s">
        <v>204</v>
      </c>
    </row>
    <row r="195" spans="1:2" x14ac:dyDescent="0.2">
      <c r="A195" s="294">
        <v>1952</v>
      </c>
      <c r="B195" s="294" t="s">
        <v>680</v>
      </c>
    </row>
    <row r="196" spans="1:2" x14ac:dyDescent="0.2">
      <c r="A196" s="294">
        <v>815</v>
      </c>
      <c r="B196" s="294" t="s">
        <v>205</v>
      </c>
    </row>
    <row r="197" spans="1:2" x14ac:dyDescent="0.2">
      <c r="A197" s="294">
        <v>1709</v>
      </c>
      <c r="B197" s="294" t="s">
        <v>207</v>
      </c>
    </row>
    <row r="198" spans="1:2" x14ac:dyDescent="0.2">
      <c r="A198" s="294">
        <v>1978</v>
      </c>
      <c r="B198" s="294" t="s">
        <v>692</v>
      </c>
    </row>
    <row r="199" spans="1:2" x14ac:dyDescent="0.2">
      <c r="A199" s="294">
        <v>1955</v>
      </c>
      <c r="B199" s="294" t="s">
        <v>208</v>
      </c>
    </row>
    <row r="200" spans="1:2" x14ac:dyDescent="0.2">
      <c r="A200" s="294">
        <v>335</v>
      </c>
      <c r="B200" s="294" t="s">
        <v>209</v>
      </c>
    </row>
    <row r="201" spans="1:2" x14ac:dyDescent="0.2">
      <c r="A201" s="294">
        <v>944</v>
      </c>
      <c r="B201" s="294" t="s">
        <v>210</v>
      </c>
    </row>
    <row r="202" spans="1:2" x14ac:dyDescent="0.2">
      <c r="A202" s="294">
        <v>1740</v>
      </c>
      <c r="B202" s="294" t="s">
        <v>213</v>
      </c>
    </row>
    <row r="203" spans="1:2" x14ac:dyDescent="0.2">
      <c r="A203" s="294">
        <v>946</v>
      </c>
      <c r="B203" s="294" t="s">
        <v>215</v>
      </c>
    </row>
    <row r="204" spans="1:2" x14ac:dyDescent="0.2">
      <c r="A204" s="294">
        <v>356</v>
      </c>
      <c r="B204" s="294" t="s">
        <v>217</v>
      </c>
    </row>
    <row r="205" spans="1:2" x14ac:dyDescent="0.2">
      <c r="A205" s="294">
        <v>569</v>
      </c>
      <c r="B205" s="294" t="s">
        <v>218</v>
      </c>
    </row>
    <row r="206" spans="1:2" x14ac:dyDescent="0.2">
      <c r="A206" s="294">
        <v>267</v>
      </c>
      <c r="B206" s="294" t="s">
        <v>219</v>
      </c>
    </row>
    <row r="207" spans="1:2" x14ac:dyDescent="0.2">
      <c r="A207" s="294">
        <v>268</v>
      </c>
      <c r="B207" s="294" t="s">
        <v>220</v>
      </c>
    </row>
    <row r="208" spans="1:2" x14ac:dyDescent="0.2">
      <c r="A208" s="294">
        <v>1930</v>
      </c>
      <c r="B208" s="294" t="s">
        <v>626</v>
      </c>
    </row>
    <row r="209" spans="1:2" x14ac:dyDescent="0.2">
      <c r="A209" s="294">
        <v>1970</v>
      </c>
      <c r="B209" s="294" t="s">
        <v>688</v>
      </c>
    </row>
    <row r="210" spans="1:2" x14ac:dyDescent="0.2">
      <c r="A210" s="294">
        <v>1695</v>
      </c>
      <c r="B210" s="294" t="s">
        <v>221</v>
      </c>
    </row>
    <row r="211" spans="1:2" x14ac:dyDescent="0.2">
      <c r="A211" s="294">
        <v>1699</v>
      </c>
      <c r="B211" s="294" t="s">
        <v>222</v>
      </c>
    </row>
    <row r="212" spans="1:2" x14ac:dyDescent="0.2">
      <c r="A212" s="294">
        <v>171</v>
      </c>
      <c r="B212" s="294" t="s">
        <v>223</v>
      </c>
    </row>
    <row r="213" spans="1:2" x14ac:dyDescent="0.2">
      <c r="A213" s="294">
        <v>575</v>
      </c>
      <c r="B213" s="294" t="s">
        <v>224</v>
      </c>
    </row>
    <row r="214" spans="1:2" x14ac:dyDescent="0.2">
      <c r="A214" s="294">
        <v>820</v>
      </c>
      <c r="B214" s="294" t="s">
        <v>226</v>
      </c>
    </row>
    <row r="215" spans="1:2" x14ac:dyDescent="0.2">
      <c r="A215" s="294">
        <v>302</v>
      </c>
      <c r="B215" s="294" t="s">
        <v>227</v>
      </c>
    </row>
    <row r="216" spans="1:2" x14ac:dyDescent="0.2">
      <c r="A216" s="294">
        <v>579</v>
      </c>
      <c r="B216" s="294" t="s">
        <v>229</v>
      </c>
    </row>
    <row r="217" spans="1:2" x14ac:dyDescent="0.2">
      <c r="A217" s="294">
        <v>823</v>
      </c>
      <c r="B217" s="294" t="s">
        <v>230</v>
      </c>
    </row>
    <row r="218" spans="1:2" x14ac:dyDescent="0.2">
      <c r="A218" s="294">
        <v>824</v>
      </c>
      <c r="B218" s="294" t="s">
        <v>231</v>
      </c>
    </row>
    <row r="219" spans="1:2" x14ac:dyDescent="0.2">
      <c r="A219" s="294">
        <v>1895</v>
      </c>
      <c r="B219" s="294" t="s">
        <v>476</v>
      </c>
    </row>
    <row r="220" spans="1:2" x14ac:dyDescent="0.2">
      <c r="A220" s="294">
        <v>269</v>
      </c>
      <c r="B220" s="294" t="s">
        <v>232</v>
      </c>
    </row>
    <row r="221" spans="1:2" x14ac:dyDescent="0.2">
      <c r="A221" s="294">
        <v>173</v>
      </c>
      <c r="B221" s="294" t="s">
        <v>233</v>
      </c>
    </row>
    <row r="222" spans="1:2" x14ac:dyDescent="0.2">
      <c r="A222" s="294">
        <v>1773</v>
      </c>
      <c r="B222" s="294" t="s">
        <v>234</v>
      </c>
    </row>
    <row r="223" spans="1:2" x14ac:dyDescent="0.2">
      <c r="A223" s="294">
        <v>175</v>
      </c>
      <c r="B223" s="294" t="s">
        <v>235</v>
      </c>
    </row>
    <row r="224" spans="1:2" x14ac:dyDescent="0.2">
      <c r="A224" s="294">
        <v>1586</v>
      </c>
      <c r="B224" s="294" t="s">
        <v>237</v>
      </c>
    </row>
    <row r="225" spans="1:2" x14ac:dyDescent="0.2">
      <c r="A225" s="294">
        <v>826</v>
      </c>
      <c r="B225" s="294" t="s">
        <v>238</v>
      </c>
    </row>
    <row r="226" spans="1:2" x14ac:dyDescent="0.2">
      <c r="A226" s="294">
        <v>85</v>
      </c>
      <c r="B226" s="294" t="s">
        <v>239</v>
      </c>
    </row>
    <row r="227" spans="1:2" x14ac:dyDescent="0.2">
      <c r="A227" s="294">
        <v>431</v>
      </c>
      <c r="B227" s="294" t="s">
        <v>240</v>
      </c>
    </row>
    <row r="228" spans="1:2" x14ac:dyDescent="0.2">
      <c r="A228" s="294">
        <v>432</v>
      </c>
      <c r="B228" s="294" t="s">
        <v>241</v>
      </c>
    </row>
    <row r="229" spans="1:2" x14ac:dyDescent="0.2">
      <c r="A229" s="294">
        <v>86</v>
      </c>
      <c r="B229" s="294" t="s">
        <v>242</v>
      </c>
    </row>
    <row r="230" spans="1:2" x14ac:dyDescent="0.2">
      <c r="A230" s="294">
        <v>828</v>
      </c>
      <c r="B230" s="294" t="s">
        <v>243</v>
      </c>
    </row>
    <row r="231" spans="1:2" x14ac:dyDescent="0.2">
      <c r="A231" s="294">
        <v>1509</v>
      </c>
      <c r="B231" s="294" t="s">
        <v>245</v>
      </c>
    </row>
    <row r="232" spans="1:2" x14ac:dyDescent="0.2">
      <c r="A232" s="294">
        <v>437</v>
      </c>
      <c r="B232" s="294" t="s">
        <v>246</v>
      </c>
    </row>
    <row r="233" spans="1:2" x14ac:dyDescent="0.2">
      <c r="A233" s="294">
        <v>589</v>
      </c>
      <c r="B233" s="294" t="s">
        <v>248</v>
      </c>
    </row>
    <row r="234" spans="1:2" x14ac:dyDescent="0.2">
      <c r="A234" s="294">
        <v>1734</v>
      </c>
      <c r="B234" s="294" t="s">
        <v>249</v>
      </c>
    </row>
    <row r="235" spans="1:2" x14ac:dyDescent="0.2">
      <c r="A235" s="294">
        <v>590</v>
      </c>
      <c r="B235" s="294" t="s">
        <v>250</v>
      </c>
    </row>
    <row r="236" spans="1:2" x14ac:dyDescent="0.2">
      <c r="A236" s="294">
        <v>1894</v>
      </c>
      <c r="B236" s="294" t="s">
        <v>478</v>
      </c>
    </row>
    <row r="237" spans="1:2" x14ac:dyDescent="0.2">
      <c r="A237" s="294">
        <v>765</v>
      </c>
      <c r="B237" s="294" t="s">
        <v>251</v>
      </c>
    </row>
    <row r="238" spans="1:2" x14ac:dyDescent="0.2">
      <c r="A238" s="294">
        <v>1926</v>
      </c>
      <c r="B238" s="294" t="s">
        <v>252</v>
      </c>
    </row>
    <row r="239" spans="1:2" x14ac:dyDescent="0.2">
      <c r="A239" s="294">
        <v>439</v>
      </c>
      <c r="B239" s="294" t="s">
        <v>253</v>
      </c>
    </row>
    <row r="240" spans="1:2" x14ac:dyDescent="0.2">
      <c r="A240" s="294">
        <v>273</v>
      </c>
      <c r="B240" s="294" t="s">
        <v>254</v>
      </c>
    </row>
    <row r="241" spans="1:2" x14ac:dyDescent="0.2">
      <c r="A241" s="294">
        <v>177</v>
      </c>
      <c r="B241" s="294" t="s">
        <v>255</v>
      </c>
    </row>
    <row r="242" spans="1:2" x14ac:dyDescent="0.2">
      <c r="A242" s="294">
        <v>703</v>
      </c>
      <c r="B242" s="294" t="s">
        <v>256</v>
      </c>
    </row>
    <row r="243" spans="1:2" x14ac:dyDescent="0.2">
      <c r="A243" s="294">
        <v>274</v>
      </c>
      <c r="B243" s="294" t="s">
        <v>257</v>
      </c>
    </row>
    <row r="244" spans="1:2" x14ac:dyDescent="0.2">
      <c r="A244" s="294">
        <v>339</v>
      </c>
      <c r="B244" s="294" t="s">
        <v>258</v>
      </c>
    </row>
    <row r="245" spans="1:2" x14ac:dyDescent="0.2">
      <c r="A245" s="294">
        <v>1667</v>
      </c>
      <c r="B245" s="294" t="s">
        <v>259</v>
      </c>
    </row>
    <row r="246" spans="1:2" x14ac:dyDescent="0.2">
      <c r="A246" s="294">
        <v>275</v>
      </c>
      <c r="B246" s="294" t="s">
        <v>260</v>
      </c>
    </row>
    <row r="247" spans="1:2" x14ac:dyDescent="0.2">
      <c r="A247" s="294">
        <v>340</v>
      </c>
      <c r="B247" s="294" t="s">
        <v>261</v>
      </c>
    </row>
    <row r="248" spans="1:2" x14ac:dyDescent="0.2">
      <c r="A248" s="294">
        <v>597</v>
      </c>
      <c r="B248" s="294" t="s">
        <v>262</v>
      </c>
    </row>
    <row r="249" spans="1:2" x14ac:dyDescent="0.2">
      <c r="A249" s="294">
        <v>1742</v>
      </c>
      <c r="B249" s="294" t="s">
        <v>264</v>
      </c>
    </row>
    <row r="250" spans="1:2" x14ac:dyDescent="0.2">
      <c r="A250" s="294">
        <v>603</v>
      </c>
      <c r="B250" s="294" t="s">
        <v>265</v>
      </c>
    </row>
    <row r="251" spans="1:2" x14ac:dyDescent="0.2">
      <c r="A251" s="294">
        <v>1669</v>
      </c>
      <c r="B251" s="294" t="s">
        <v>266</v>
      </c>
    </row>
    <row r="252" spans="1:2" x14ac:dyDescent="0.2">
      <c r="A252" s="294">
        <v>957</v>
      </c>
      <c r="B252" s="294" t="s">
        <v>267</v>
      </c>
    </row>
    <row r="253" spans="1:2" x14ac:dyDescent="0.2">
      <c r="A253" s="294">
        <v>1674</v>
      </c>
      <c r="B253" s="294" t="s">
        <v>268</v>
      </c>
    </row>
    <row r="254" spans="1:2" x14ac:dyDescent="0.2">
      <c r="A254" s="294">
        <v>599</v>
      </c>
      <c r="B254" s="294" t="s">
        <v>269</v>
      </c>
    </row>
    <row r="255" spans="1:2" x14ac:dyDescent="0.2">
      <c r="A255" s="294">
        <v>277</v>
      </c>
      <c r="B255" s="294" t="s">
        <v>270</v>
      </c>
    </row>
    <row r="256" spans="1:2" x14ac:dyDescent="0.2">
      <c r="A256" s="294">
        <v>840</v>
      </c>
      <c r="B256" s="294" t="s">
        <v>271</v>
      </c>
    </row>
    <row r="257" spans="1:2" x14ac:dyDescent="0.2">
      <c r="A257" s="294">
        <v>441</v>
      </c>
      <c r="B257" s="294" t="s">
        <v>272</v>
      </c>
    </row>
    <row r="258" spans="1:2" x14ac:dyDescent="0.2">
      <c r="A258" s="294">
        <v>279</v>
      </c>
      <c r="B258" s="294" t="s">
        <v>274</v>
      </c>
    </row>
    <row r="259" spans="1:2" x14ac:dyDescent="0.2">
      <c r="A259" s="294">
        <v>606</v>
      </c>
      <c r="B259" s="294" t="s">
        <v>275</v>
      </c>
    </row>
    <row r="260" spans="1:2" x14ac:dyDescent="0.2">
      <c r="A260" s="294">
        <v>88</v>
      </c>
      <c r="B260" s="294" t="s">
        <v>276</v>
      </c>
    </row>
    <row r="261" spans="1:2" x14ac:dyDescent="0.2">
      <c r="A261" s="294">
        <v>1676</v>
      </c>
      <c r="B261" s="294" t="s">
        <v>280</v>
      </c>
    </row>
    <row r="262" spans="1:2" x14ac:dyDescent="0.2">
      <c r="A262" s="294">
        <v>518</v>
      </c>
      <c r="B262" s="294" t="s">
        <v>281</v>
      </c>
    </row>
    <row r="263" spans="1:2" x14ac:dyDescent="0.2">
      <c r="A263" s="294">
        <v>796</v>
      </c>
      <c r="B263" s="294" t="s">
        <v>282</v>
      </c>
    </row>
    <row r="264" spans="1:2" x14ac:dyDescent="0.2">
      <c r="A264" s="294">
        <v>965</v>
      </c>
      <c r="B264" s="294" t="s">
        <v>283</v>
      </c>
    </row>
    <row r="265" spans="1:2" x14ac:dyDescent="0.2">
      <c r="A265" s="294">
        <v>1702</v>
      </c>
      <c r="B265" s="294" t="s">
        <v>284</v>
      </c>
    </row>
    <row r="266" spans="1:2" x14ac:dyDescent="0.2">
      <c r="A266" s="294">
        <v>845</v>
      </c>
      <c r="B266" s="294" t="s">
        <v>285</v>
      </c>
    </row>
    <row r="267" spans="1:2" x14ac:dyDescent="0.2">
      <c r="A267" s="294">
        <v>1883</v>
      </c>
      <c r="B267" s="294" t="s">
        <v>287</v>
      </c>
    </row>
    <row r="268" spans="1:2" x14ac:dyDescent="0.2">
      <c r="A268" s="294">
        <v>610</v>
      </c>
      <c r="B268" s="294" t="s">
        <v>288</v>
      </c>
    </row>
    <row r="269" spans="1:2" x14ac:dyDescent="0.2">
      <c r="A269" s="294">
        <v>1714</v>
      </c>
      <c r="B269" s="294" t="s">
        <v>290</v>
      </c>
    </row>
    <row r="270" spans="1:2" x14ac:dyDescent="0.2">
      <c r="A270" s="294">
        <v>90</v>
      </c>
      <c r="B270" s="294" t="s">
        <v>291</v>
      </c>
    </row>
    <row r="271" spans="1:2" x14ac:dyDescent="0.2">
      <c r="A271" s="294">
        <v>342</v>
      </c>
      <c r="B271" s="294" t="s">
        <v>292</v>
      </c>
    </row>
    <row r="272" spans="1:2" x14ac:dyDescent="0.2">
      <c r="A272" s="294">
        <v>847</v>
      </c>
      <c r="B272" s="294" t="s">
        <v>293</v>
      </c>
    </row>
    <row r="273" spans="1:2" x14ac:dyDescent="0.2">
      <c r="A273" s="294">
        <v>848</v>
      </c>
      <c r="B273" s="294" t="s">
        <v>294</v>
      </c>
    </row>
    <row r="274" spans="1:2" x14ac:dyDescent="0.2">
      <c r="A274" s="294">
        <v>37</v>
      </c>
      <c r="B274" s="294" t="s">
        <v>296</v>
      </c>
    </row>
    <row r="275" spans="1:2" x14ac:dyDescent="0.2">
      <c r="A275" s="294">
        <v>180</v>
      </c>
      <c r="B275" s="294" t="s">
        <v>297</v>
      </c>
    </row>
    <row r="276" spans="1:2" x14ac:dyDescent="0.2">
      <c r="A276" s="294">
        <v>532</v>
      </c>
      <c r="B276" s="294" t="s">
        <v>298</v>
      </c>
    </row>
    <row r="277" spans="1:2" x14ac:dyDescent="0.2">
      <c r="A277" s="294">
        <v>851</v>
      </c>
      <c r="B277" s="294" t="s">
        <v>299</v>
      </c>
    </row>
    <row r="278" spans="1:2" x14ac:dyDescent="0.2">
      <c r="A278" s="294">
        <v>1708</v>
      </c>
      <c r="B278" s="294" t="s">
        <v>300</v>
      </c>
    </row>
    <row r="279" spans="1:2" x14ac:dyDescent="0.2">
      <c r="A279" s="294">
        <v>971</v>
      </c>
      <c r="B279" s="294" t="s">
        <v>301</v>
      </c>
    </row>
    <row r="280" spans="1:2" x14ac:dyDescent="0.2">
      <c r="A280" s="294">
        <v>1904</v>
      </c>
      <c r="B280" s="294" t="s">
        <v>508</v>
      </c>
    </row>
    <row r="281" spans="1:2" x14ac:dyDescent="0.2">
      <c r="A281" s="294">
        <v>1900</v>
      </c>
      <c r="B281" s="294" t="s">
        <v>507</v>
      </c>
    </row>
    <row r="282" spans="1:2" x14ac:dyDescent="0.2">
      <c r="A282" s="294">
        <v>715</v>
      </c>
      <c r="B282" s="294" t="s">
        <v>304</v>
      </c>
    </row>
    <row r="283" spans="1:2" x14ac:dyDescent="0.2">
      <c r="A283" s="294">
        <v>93</v>
      </c>
      <c r="B283" s="294" t="s">
        <v>305</v>
      </c>
    </row>
    <row r="284" spans="1:2" x14ac:dyDescent="0.2">
      <c r="A284" s="294">
        <v>448</v>
      </c>
      <c r="B284" s="294" t="s">
        <v>306</v>
      </c>
    </row>
    <row r="285" spans="1:2" x14ac:dyDescent="0.2">
      <c r="A285" s="294">
        <v>1525</v>
      </c>
      <c r="B285" s="294" t="s">
        <v>307</v>
      </c>
    </row>
    <row r="286" spans="1:2" x14ac:dyDescent="0.2">
      <c r="A286" s="294">
        <v>716</v>
      </c>
      <c r="B286" s="294" t="s">
        <v>308</v>
      </c>
    </row>
    <row r="287" spans="1:2" x14ac:dyDescent="0.2">
      <c r="A287" s="294">
        <v>281</v>
      </c>
      <c r="B287" s="294" t="s">
        <v>309</v>
      </c>
    </row>
    <row r="288" spans="1:2" x14ac:dyDescent="0.2">
      <c r="A288" s="294">
        <v>855</v>
      </c>
      <c r="B288" s="294" t="s">
        <v>310</v>
      </c>
    </row>
    <row r="289" spans="1:2" x14ac:dyDescent="0.2">
      <c r="A289" s="294">
        <v>183</v>
      </c>
      <c r="B289" s="294" t="s">
        <v>311</v>
      </c>
    </row>
    <row r="290" spans="1:2" x14ac:dyDescent="0.2">
      <c r="A290" s="294">
        <v>1700</v>
      </c>
      <c r="B290" s="294" t="s">
        <v>312</v>
      </c>
    </row>
    <row r="291" spans="1:2" x14ac:dyDescent="0.2">
      <c r="A291" s="294">
        <v>1730</v>
      </c>
      <c r="B291" s="294" t="s">
        <v>313</v>
      </c>
    </row>
    <row r="292" spans="1:2" x14ac:dyDescent="0.2">
      <c r="A292" s="294">
        <v>737</v>
      </c>
      <c r="B292" s="294" t="s">
        <v>314</v>
      </c>
    </row>
    <row r="293" spans="1:2" x14ac:dyDescent="0.2">
      <c r="A293" s="294">
        <v>856</v>
      </c>
      <c r="B293" s="294" t="s">
        <v>316</v>
      </c>
    </row>
    <row r="294" spans="1:2" x14ac:dyDescent="0.2">
      <c r="A294" s="294">
        <v>450</v>
      </c>
      <c r="B294" s="294" t="s">
        <v>317</v>
      </c>
    </row>
    <row r="295" spans="1:2" x14ac:dyDescent="0.2">
      <c r="A295" s="294">
        <v>451</v>
      </c>
      <c r="B295" s="294" t="s">
        <v>318</v>
      </c>
    </row>
    <row r="296" spans="1:2" x14ac:dyDescent="0.2">
      <c r="A296" s="294">
        <v>184</v>
      </c>
      <c r="B296" s="294" t="s">
        <v>319</v>
      </c>
    </row>
    <row r="297" spans="1:2" x14ac:dyDescent="0.2">
      <c r="A297" s="294">
        <v>344</v>
      </c>
      <c r="B297" s="294" t="s">
        <v>320</v>
      </c>
    </row>
    <row r="298" spans="1:2" x14ac:dyDescent="0.2">
      <c r="A298" s="294">
        <v>1581</v>
      </c>
      <c r="B298" s="294" t="s">
        <v>321</v>
      </c>
    </row>
    <row r="299" spans="1:2" x14ac:dyDescent="0.2">
      <c r="A299" s="294">
        <v>981</v>
      </c>
      <c r="B299" s="294" t="s">
        <v>322</v>
      </c>
    </row>
    <row r="300" spans="1:2" x14ac:dyDescent="0.2">
      <c r="A300" s="294">
        <v>994</v>
      </c>
      <c r="B300" s="294" t="s">
        <v>323</v>
      </c>
    </row>
    <row r="301" spans="1:2" x14ac:dyDescent="0.2">
      <c r="A301" s="294">
        <v>858</v>
      </c>
      <c r="B301" s="294" t="s">
        <v>324</v>
      </c>
    </row>
    <row r="302" spans="1:2" x14ac:dyDescent="0.2">
      <c r="A302" s="294">
        <v>47</v>
      </c>
      <c r="B302" s="294" t="s">
        <v>325</v>
      </c>
    </row>
    <row r="303" spans="1:2" x14ac:dyDescent="0.2">
      <c r="A303" s="294">
        <v>345</v>
      </c>
      <c r="B303" s="294" t="s">
        <v>326</v>
      </c>
    </row>
    <row r="304" spans="1:2" x14ac:dyDescent="0.2">
      <c r="A304" s="294">
        <v>717</v>
      </c>
      <c r="B304" s="294" t="s">
        <v>327</v>
      </c>
    </row>
    <row r="305" spans="1:2" x14ac:dyDescent="0.2">
      <c r="A305" s="294">
        <v>861</v>
      </c>
      <c r="B305" s="294" t="s">
        <v>329</v>
      </c>
    </row>
    <row r="306" spans="1:2" x14ac:dyDescent="0.2">
      <c r="A306" s="294">
        <v>453</v>
      </c>
      <c r="B306" s="294" t="s">
        <v>330</v>
      </c>
    </row>
    <row r="307" spans="1:2" x14ac:dyDescent="0.2">
      <c r="A307" s="294">
        <v>983</v>
      </c>
      <c r="B307" s="294" t="s">
        <v>331</v>
      </c>
    </row>
    <row r="308" spans="1:2" x14ac:dyDescent="0.2">
      <c r="A308" s="294">
        <v>984</v>
      </c>
      <c r="B308" s="294" t="s">
        <v>332</v>
      </c>
    </row>
    <row r="309" spans="1:2" x14ac:dyDescent="0.2">
      <c r="A309" s="294">
        <v>1961</v>
      </c>
      <c r="B309" s="294" t="s">
        <v>690</v>
      </c>
    </row>
    <row r="310" spans="1:2" x14ac:dyDescent="0.2">
      <c r="A310" s="294">
        <v>622</v>
      </c>
      <c r="B310" s="294" t="s">
        <v>334</v>
      </c>
    </row>
    <row r="311" spans="1:2" x14ac:dyDescent="0.2">
      <c r="A311" s="294">
        <v>96</v>
      </c>
      <c r="B311" s="294" t="s">
        <v>336</v>
      </c>
    </row>
    <row r="312" spans="1:2" x14ac:dyDescent="0.2">
      <c r="A312" s="294">
        <v>718</v>
      </c>
      <c r="B312" s="294" t="s">
        <v>337</v>
      </c>
    </row>
    <row r="313" spans="1:2" x14ac:dyDescent="0.2">
      <c r="A313" s="294">
        <v>986</v>
      </c>
      <c r="B313" s="294" t="s">
        <v>339</v>
      </c>
    </row>
    <row r="314" spans="1:2" x14ac:dyDescent="0.2">
      <c r="A314" s="294">
        <v>626</v>
      </c>
      <c r="B314" s="294" t="s">
        <v>340</v>
      </c>
    </row>
    <row r="315" spans="1:2" x14ac:dyDescent="0.2">
      <c r="A315" s="294">
        <v>285</v>
      </c>
      <c r="B315" s="294" t="s">
        <v>341</v>
      </c>
    </row>
    <row r="316" spans="1:2" x14ac:dyDescent="0.2">
      <c r="A316" s="294">
        <v>865</v>
      </c>
      <c r="B316" s="294" t="s">
        <v>342</v>
      </c>
    </row>
    <row r="317" spans="1:2" x14ac:dyDescent="0.2">
      <c r="A317" s="294">
        <v>1949</v>
      </c>
      <c r="B317" s="294" t="s">
        <v>681</v>
      </c>
    </row>
    <row r="318" spans="1:2" x14ac:dyDescent="0.2">
      <c r="A318" s="294">
        <v>866</v>
      </c>
      <c r="B318" s="294" t="s">
        <v>343</v>
      </c>
    </row>
    <row r="319" spans="1:2" x14ac:dyDescent="0.2">
      <c r="A319" s="294">
        <v>867</v>
      </c>
      <c r="B319" s="294" t="s">
        <v>344</v>
      </c>
    </row>
    <row r="320" spans="1:2" x14ac:dyDescent="0.2">
      <c r="A320" s="294">
        <v>627</v>
      </c>
      <c r="B320" s="294" t="s">
        <v>345</v>
      </c>
    </row>
    <row r="321" spans="1:2" x14ac:dyDescent="0.2">
      <c r="A321" s="294">
        <v>289</v>
      </c>
      <c r="B321" s="294" t="s">
        <v>346</v>
      </c>
    </row>
    <row r="322" spans="1:2" x14ac:dyDescent="0.2">
      <c r="A322" s="294">
        <v>629</v>
      </c>
      <c r="B322" s="294" t="s">
        <v>347</v>
      </c>
    </row>
    <row r="323" spans="1:2" x14ac:dyDescent="0.2">
      <c r="A323" s="294">
        <v>852</v>
      </c>
      <c r="B323" s="294" t="s">
        <v>348</v>
      </c>
    </row>
    <row r="324" spans="1:2" x14ac:dyDescent="0.2">
      <c r="A324" s="294">
        <v>988</v>
      </c>
      <c r="B324" s="294" t="s">
        <v>349</v>
      </c>
    </row>
    <row r="325" spans="1:2" x14ac:dyDescent="0.2">
      <c r="A325" s="294">
        <v>457</v>
      </c>
      <c r="B325" s="294" t="s">
        <v>350</v>
      </c>
    </row>
    <row r="326" spans="1:2" x14ac:dyDescent="0.2">
      <c r="A326" s="294">
        <v>1960</v>
      </c>
      <c r="B326" s="294" t="s">
        <v>689</v>
      </c>
    </row>
    <row r="327" spans="1:2" x14ac:dyDescent="0.2">
      <c r="A327" s="294">
        <v>668</v>
      </c>
      <c r="B327" s="294" t="s">
        <v>352</v>
      </c>
    </row>
    <row r="328" spans="1:2" x14ac:dyDescent="0.2">
      <c r="A328" s="294">
        <v>1969</v>
      </c>
      <c r="B328" s="294" t="s">
        <v>687</v>
      </c>
    </row>
    <row r="329" spans="1:2" x14ac:dyDescent="0.2">
      <c r="A329" s="294">
        <v>1701</v>
      </c>
      <c r="B329" s="294" t="s">
        <v>353</v>
      </c>
    </row>
    <row r="330" spans="1:2" x14ac:dyDescent="0.2">
      <c r="A330" s="294">
        <v>293</v>
      </c>
      <c r="B330" s="294" t="s">
        <v>354</v>
      </c>
    </row>
    <row r="331" spans="1:2" x14ac:dyDescent="0.2">
      <c r="A331" s="294">
        <v>1950</v>
      </c>
      <c r="B331" s="294" t="s">
        <v>682</v>
      </c>
    </row>
    <row r="332" spans="1:2" x14ac:dyDescent="0.2">
      <c r="A332" s="294">
        <v>1783</v>
      </c>
      <c r="B332" s="294" t="s">
        <v>355</v>
      </c>
    </row>
    <row r="333" spans="1:2" x14ac:dyDescent="0.2">
      <c r="A333" s="294">
        <v>98</v>
      </c>
      <c r="B333" s="294" t="s">
        <v>356</v>
      </c>
    </row>
    <row r="334" spans="1:2" x14ac:dyDescent="0.2">
      <c r="A334" s="294">
        <v>614</v>
      </c>
      <c r="B334" s="294" t="s">
        <v>357</v>
      </c>
    </row>
    <row r="335" spans="1:2" x14ac:dyDescent="0.2">
      <c r="A335" s="294">
        <v>189</v>
      </c>
      <c r="B335" s="294" t="s">
        <v>358</v>
      </c>
    </row>
    <row r="336" spans="1:2" x14ac:dyDescent="0.2">
      <c r="A336" s="294">
        <v>296</v>
      </c>
      <c r="B336" s="294" t="s">
        <v>359</v>
      </c>
    </row>
    <row r="337" spans="1:2" x14ac:dyDescent="0.2">
      <c r="A337" s="294">
        <v>1696</v>
      </c>
      <c r="B337" s="294" t="s">
        <v>360</v>
      </c>
    </row>
    <row r="338" spans="1:2" x14ac:dyDescent="0.2">
      <c r="A338" s="294">
        <v>352</v>
      </c>
      <c r="B338" s="294" t="s">
        <v>361</v>
      </c>
    </row>
    <row r="339" spans="1:2" x14ac:dyDescent="0.2">
      <c r="A339" s="294">
        <v>294</v>
      </c>
      <c r="B339" s="294" t="s">
        <v>363</v>
      </c>
    </row>
    <row r="340" spans="1:2" x14ac:dyDescent="0.2">
      <c r="A340" s="294">
        <v>873</v>
      </c>
      <c r="B340" s="294" t="s">
        <v>364</v>
      </c>
    </row>
    <row r="341" spans="1:2" x14ac:dyDescent="0.2">
      <c r="A341" s="294">
        <v>632</v>
      </c>
      <c r="B341" s="294" t="s">
        <v>365</v>
      </c>
    </row>
    <row r="342" spans="1:2" x14ac:dyDescent="0.2">
      <c r="A342" s="294">
        <v>880</v>
      </c>
      <c r="B342" s="294" t="s">
        <v>366</v>
      </c>
    </row>
    <row r="343" spans="1:2" x14ac:dyDescent="0.2">
      <c r="A343" s="294">
        <v>351</v>
      </c>
      <c r="B343" s="294" t="s">
        <v>367</v>
      </c>
    </row>
    <row r="344" spans="1:2" x14ac:dyDescent="0.2">
      <c r="A344" s="294">
        <v>479</v>
      </c>
      <c r="B344" s="294" t="s">
        <v>369</v>
      </c>
    </row>
    <row r="345" spans="1:2" x14ac:dyDescent="0.2">
      <c r="A345" s="294">
        <v>297</v>
      </c>
      <c r="B345" s="294" t="s">
        <v>370</v>
      </c>
    </row>
    <row r="346" spans="1:2" x14ac:dyDescent="0.2">
      <c r="A346" s="294">
        <v>473</v>
      </c>
      <c r="B346" s="294" t="s">
        <v>371</v>
      </c>
    </row>
    <row r="347" spans="1:2" x14ac:dyDescent="0.2">
      <c r="A347" s="294">
        <v>50</v>
      </c>
      <c r="B347" s="294" t="s">
        <v>374</v>
      </c>
    </row>
    <row r="348" spans="1:2" x14ac:dyDescent="0.2">
      <c r="A348" s="294">
        <v>355</v>
      </c>
      <c r="B348" s="294" t="s">
        <v>375</v>
      </c>
    </row>
    <row r="349" spans="1:2" x14ac:dyDescent="0.2">
      <c r="A349" s="294">
        <v>299</v>
      </c>
      <c r="B349" s="294" t="s">
        <v>376</v>
      </c>
    </row>
    <row r="350" spans="1:2" x14ac:dyDescent="0.2">
      <c r="A350" s="294">
        <v>637</v>
      </c>
      <c r="B350" s="294" t="s">
        <v>377</v>
      </c>
    </row>
    <row r="351" spans="1:2" x14ac:dyDescent="0.2">
      <c r="A351" s="294">
        <v>638</v>
      </c>
      <c r="B351" s="294" t="s">
        <v>378</v>
      </c>
    </row>
    <row r="352" spans="1:2" x14ac:dyDescent="0.2">
      <c r="A352" s="294">
        <v>1892</v>
      </c>
      <c r="B352" s="294" t="s">
        <v>477</v>
      </c>
    </row>
    <row r="353" spans="1:2" x14ac:dyDescent="0.2">
      <c r="A353" s="294">
        <v>879</v>
      </c>
      <c r="B353" s="294" t="s">
        <v>380</v>
      </c>
    </row>
    <row r="354" spans="1:2" x14ac:dyDescent="0.2">
      <c r="A354" s="294">
        <v>301</v>
      </c>
      <c r="B354" s="294" t="s">
        <v>381</v>
      </c>
    </row>
    <row r="355" spans="1:2" x14ac:dyDescent="0.2">
      <c r="A355" s="294">
        <v>1896</v>
      </c>
      <c r="B355" s="294" t="s">
        <v>382</v>
      </c>
    </row>
    <row r="356" spans="1:2" x14ac:dyDescent="0.2">
      <c r="A356" s="294">
        <v>642</v>
      </c>
      <c r="B356" s="294" t="s">
        <v>383</v>
      </c>
    </row>
    <row r="357" spans="1:2" x14ac:dyDescent="0.2">
      <c r="A357" s="294">
        <v>193</v>
      </c>
      <c r="B357" s="294" t="s">
        <v>384</v>
      </c>
    </row>
    <row r="358" spans="1:2" x14ac:dyDescent="0.2">
      <c r="A358" s="294">
        <v>9999</v>
      </c>
      <c r="B358" s="294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510"/>
  <sheetViews>
    <sheetView tabSelected="1" zoomScale="82" zoomScaleNormal="82" zoomScaleSheetLayoutView="85" workbookViewId="0">
      <selection activeCell="B2" sqref="B2"/>
    </sheetView>
  </sheetViews>
  <sheetFormatPr defaultColWidth="9.140625" defaultRowHeight="12" customHeight="1" x14ac:dyDescent="0.2"/>
  <cols>
    <col min="1" max="1" width="1.5703125" style="83" customWidth="1"/>
    <col min="2" max="2" width="2" style="83" customWidth="1"/>
    <col min="3" max="3" width="3.5703125" style="84" customWidth="1"/>
    <col min="4" max="4" width="35.85546875" style="83" customWidth="1"/>
    <col min="5" max="5" width="2.7109375" style="83" customWidth="1"/>
    <col min="6" max="6" width="12.7109375" style="84" customWidth="1"/>
    <col min="7" max="7" width="1.7109375" style="84" customWidth="1"/>
    <col min="8" max="8" width="12.7109375" style="84" customWidth="1"/>
    <col min="9" max="9" width="1.7109375" style="84" customWidth="1"/>
    <col min="10" max="10" width="16.5703125" style="84" customWidth="1"/>
    <col min="11" max="11" width="16" style="84" customWidth="1"/>
    <col min="12" max="12" width="16.42578125" style="84" customWidth="1"/>
    <col min="13" max="14" width="2.7109375" style="83" customWidth="1"/>
    <col min="15" max="15" width="4.7109375" style="84" customWidth="1"/>
    <col min="16" max="16" width="12.7109375" style="84" customWidth="1"/>
    <col min="17" max="17" width="1.7109375" style="84" customWidth="1"/>
    <col min="18" max="18" width="12.7109375" style="84" customWidth="1"/>
    <col min="19" max="19" width="1.7109375" style="84" customWidth="1"/>
    <col min="20" max="20" width="16.5703125" style="84" customWidth="1"/>
    <col min="21" max="21" width="15.5703125" style="84" customWidth="1"/>
    <col min="22" max="22" width="16.85546875" style="84" bestFit="1" customWidth="1"/>
    <col min="23" max="23" width="2" style="83" customWidth="1"/>
    <col min="24" max="24" width="2.7109375" style="83" customWidth="1"/>
    <col min="25" max="26" width="16.85546875" style="83" customWidth="1"/>
    <col min="27" max="27" width="9.140625" style="264"/>
    <col min="28" max="28" width="9.42578125" style="83" customWidth="1"/>
    <col min="29" max="29" width="16.85546875" style="83" customWidth="1"/>
    <col min="30" max="30" width="6.42578125" style="258" customWidth="1"/>
    <col min="31" max="31" width="4.42578125" style="86" customWidth="1"/>
    <col min="32" max="32" width="14" style="83" customWidth="1"/>
    <col min="33" max="33" width="6.140625" style="84" customWidth="1"/>
    <col min="34" max="34" width="9" style="83" customWidth="1"/>
    <col min="35" max="35" width="7.28515625" style="83" customWidth="1"/>
    <col min="36" max="48" width="16.85546875" style="83" customWidth="1"/>
    <col min="49" max="16384" width="9.140625" style="83"/>
  </cols>
  <sheetData>
    <row r="1" spans="2:35" ht="12" customHeight="1" x14ac:dyDescent="0.2">
      <c r="AD1" s="83"/>
    </row>
    <row r="2" spans="2:35" ht="12" customHeight="1" x14ac:dyDescent="0.2">
      <c r="B2" s="103"/>
      <c r="C2" s="104"/>
      <c r="D2" s="105"/>
      <c r="E2" s="105"/>
      <c r="F2" s="104"/>
      <c r="G2" s="104"/>
      <c r="H2" s="104"/>
      <c r="I2" s="104"/>
      <c r="J2" s="104"/>
      <c r="K2" s="104"/>
      <c r="L2" s="104"/>
      <c r="M2" s="105"/>
      <c r="N2" s="105"/>
      <c r="O2" s="104"/>
      <c r="P2" s="104"/>
      <c r="Q2" s="104"/>
      <c r="R2" s="104"/>
      <c r="S2" s="104"/>
      <c r="T2" s="104"/>
      <c r="U2" s="104"/>
      <c r="V2" s="104"/>
      <c r="W2" s="105"/>
      <c r="X2" s="106"/>
      <c r="AD2" s="83"/>
    </row>
    <row r="3" spans="2:35" ht="12.75" x14ac:dyDescent="0.2">
      <c r="B3" s="107"/>
      <c r="C3" s="108"/>
      <c r="D3" s="109"/>
      <c r="E3" s="109"/>
      <c r="F3" s="108"/>
      <c r="G3" s="108"/>
      <c r="H3" s="108"/>
      <c r="I3" s="108"/>
      <c r="J3" s="165"/>
      <c r="K3" s="108"/>
      <c r="L3" s="108"/>
      <c r="M3" s="109"/>
      <c r="N3" s="109"/>
      <c r="O3" s="108"/>
      <c r="P3" s="108"/>
      <c r="Q3" s="108"/>
      <c r="R3" s="108"/>
      <c r="S3" s="108"/>
      <c r="T3" s="108"/>
      <c r="U3" s="108"/>
      <c r="V3" s="108"/>
      <c r="W3" s="109"/>
      <c r="X3" s="110"/>
      <c r="AB3" s="283">
        <v>1680</v>
      </c>
      <c r="AC3" s="294" t="s">
        <v>0</v>
      </c>
      <c r="AD3" s="294">
        <v>1680</v>
      </c>
      <c r="AF3" s="320"/>
      <c r="AG3" s="320"/>
    </row>
    <row r="4" spans="2:35" ht="18.75" x14ac:dyDescent="0.3">
      <c r="B4" s="107"/>
      <c r="C4" s="186" t="s">
        <v>434</v>
      </c>
      <c r="D4" s="109"/>
      <c r="E4" s="109"/>
      <c r="F4" s="108"/>
      <c r="G4" s="108"/>
      <c r="H4" s="108"/>
      <c r="I4" s="108"/>
      <c r="J4" s="165"/>
      <c r="K4" s="108"/>
      <c r="L4" s="166"/>
      <c r="M4" s="109"/>
      <c r="N4" s="109"/>
      <c r="O4" s="108"/>
      <c r="P4" s="108"/>
      <c r="Q4" s="108"/>
      <c r="R4" s="108"/>
      <c r="S4" s="108"/>
      <c r="T4" s="108"/>
      <c r="U4" s="108"/>
      <c r="V4" s="121"/>
      <c r="W4" s="109"/>
      <c r="X4" s="111"/>
      <c r="AB4" s="283">
        <v>358</v>
      </c>
      <c r="AC4" s="294" t="s">
        <v>2</v>
      </c>
      <c r="AD4" s="294">
        <v>358</v>
      </c>
      <c r="AF4" s="320"/>
      <c r="AG4" s="320"/>
    </row>
    <row r="5" spans="2:35" ht="12" customHeight="1" x14ac:dyDescent="0.2">
      <c r="B5" s="107"/>
      <c r="C5" s="108"/>
      <c r="D5" s="109"/>
      <c r="E5" s="109"/>
      <c r="F5" s="108"/>
      <c r="G5" s="108"/>
      <c r="H5" s="108"/>
      <c r="I5" s="108"/>
      <c r="J5" s="238"/>
      <c r="K5" s="108"/>
      <c r="L5" s="108"/>
      <c r="M5" s="109"/>
      <c r="N5" s="109"/>
      <c r="O5" s="108"/>
      <c r="P5" s="108"/>
      <c r="Q5" s="108"/>
      <c r="R5" s="108"/>
      <c r="S5" s="108"/>
      <c r="T5" s="238"/>
      <c r="U5" s="108"/>
      <c r="V5" s="121"/>
      <c r="W5" s="109"/>
      <c r="X5" s="111"/>
      <c r="AB5" s="283">
        <v>197</v>
      </c>
      <c r="AC5" s="294" t="s">
        <v>3</v>
      </c>
      <c r="AD5" s="294">
        <v>197</v>
      </c>
      <c r="AE5" s="83"/>
      <c r="AF5" s="320"/>
      <c r="AG5" s="320"/>
    </row>
    <row r="6" spans="2:35" ht="15" customHeight="1" x14ac:dyDescent="0.25">
      <c r="B6" s="107"/>
      <c r="C6" s="83"/>
      <c r="D6" s="190" t="s">
        <v>493</v>
      </c>
      <c r="E6" s="191"/>
      <c r="F6" s="305">
        <f>tab!C2</f>
        <v>2021</v>
      </c>
      <c r="G6" s="306"/>
      <c r="H6" s="306"/>
      <c r="I6" s="306"/>
      <c r="J6" s="306"/>
      <c r="K6" s="306"/>
      <c r="L6" s="306"/>
      <c r="M6" s="187"/>
      <c r="N6" s="187"/>
      <c r="O6" s="237"/>
      <c r="P6" s="305">
        <f>tab!C3</f>
        <v>2022</v>
      </c>
      <c r="Q6" s="306"/>
      <c r="R6" s="306"/>
      <c r="S6" s="306"/>
      <c r="T6" s="306"/>
      <c r="U6" s="306"/>
      <c r="V6" s="306"/>
      <c r="W6" s="109"/>
      <c r="X6" s="110"/>
      <c r="AB6" s="283">
        <v>59</v>
      </c>
      <c r="AC6" s="294" t="s">
        <v>4</v>
      </c>
      <c r="AD6" s="294">
        <v>59</v>
      </c>
      <c r="AE6" s="83"/>
      <c r="AF6" s="320"/>
      <c r="AG6" s="320"/>
    </row>
    <row r="7" spans="2:35" s="88" customFormat="1" ht="12.75" x14ac:dyDescent="0.2">
      <c r="B7" s="112"/>
      <c r="C7" s="87"/>
      <c r="D7" s="192" t="s">
        <v>505</v>
      </c>
      <c r="F7" s="188" t="s">
        <v>435</v>
      </c>
      <c r="G7" s="188"/>
      <c r="H7" s="188" t="s">
        <v>436</v>
      </c>
      <c r="I7" s="188"/>
      <c r="J7" s="188" t="s">
        <v>437</v>
      </c>
      <c r="K7" s="188" t="s">
        <v>437</v>
      </c>
      <c r="L7" s="188" t="s">
        <v>438</v>
      </c>
      <c r="M7" s="189"/>
      <c r="N7" s="189"/>
      <c r="O7" s="188"/>
      <c r="P7" s="188" t="s">
        <v>435</v>
      </c>
      <c r="Q7" s="188"/>
      <c r="R7" s="188" t="s">
        <v>436</v>
      </c>
      <c r="S7" s="188"/>
      <c r="T7" s="188" t="s">
        <v>437</v>
      </c>
      <c r="U7" s="188" t="s">
        <v>437</v>
      </c>
      <c r="V7" s="188" t="s">
        <v>438</v>
      </c>
      <c r="W7" s="35"/>
      <c r="X7" s="115"/>
      <c r="AB7" s="283">
        <v>482</v>
      </c>
      <c r="AC7" s="294" t="s">
        <v>5</v>
      </c>
      <c r="AD7" s="294">
        <v>482</v>
      </c>
      <c r="AF7" s="320"/>
      <c r="AG7" s="320"/>
      <c r="AH7" s="83"/>
      <c r="AI7" s="83"/>
    </row>
    <row r="8" spans="2:35" s="88" customFormat="1" ht="12" customHeight="1" x14ac:dyDescent="0.2">
      <c r="B8" s="112"/>
      <c r="C8" s="87"/>
      <c r="F8" s="188"/>
      <c r="G8" s="188"/>
      <c r="H8" s="188"/>
      <c r="I8" s="188"/>
      <c r="J8" s="188" t="s">
        <v>439</v>
      </c>
      <c r="K8" s="188" t="s">
        <v>440</v>
      </c>
      <c r="L8" s="188" t="s">
        <v>435</v>
      </c>
      <c r="M8" s="189"/>
      <c r="N8" s="189"/>
      <c r="O8" s="188"/>
      <c r="P8" s="188"/>
      <c r="Q8" s="188"/>
      <c r="R8" s="188"/>
      <c r="S8" s="188"/>
      <c r="T8" s="188" t="s">
        <v>439</v>
      </c>
      <c r="U8" s="188" t="s">
        <v>440</v>
      </c>
      <c r="V8" s="188" t="s">
        <v>435</v>
      </c>
      <c r="W8" s="35"/>
      <c r="X8" s="115"/>
      <c r="AB8" s="283">
        <v>613</v>
      </c>
      <c r="AC8" s="294" t="s">
        <v>6</v>
      </c>
      <c r="AD8" s="294">
        <v>613</v>
      </c>
      <c r="AF8" s="320"/>
      <c r="AG8" s="320"/>
      <c r="AH8" s="83"/>
      <c r="AI8" s="83"/>
    </row>
    <row r="9" spans="2:35" ht="12" customHeight="1" x14ac:dyDescent="0.2">
      <c r="B9" s="107"/>
      <c r="C9" s="108"/>
      <c r="D9" s="280">
        <f>VLOOKUP(D7,gemeentenaam,2,FALSE)</f>
        <v>9999</v>
      </c>
      <c r="E9" s="109"/>
      <c r="F9" s="108"/>
      <c r="G9" s="108"/>
      <c r="H9" s="108"/>
      <c r="I9" s="108"/>
      <c r="J9" s="108"/>
      <c r="K9" s="108"/>
      <c r="L9" s="108"/>
      <c r="M9" s="109"/>
      <c r="N9" s="109"/>
      <c r="O9" s="108"/>
      <c r="P9" s="108"/>
      <c r="Q9" s="108"/>
      <c r="R9" s="108"/>
      <c r="S9" s="108"/>
      <c r="T9" s="108"/>
      <c r="U9" s="108"/>
      <c r="V9" s="108"/>
      <c r="W9" s="109"/>
      <c r="X9" s="110"/>
      <c r="AB9" s="283">
        <v>361</v>
      </c>
      <c r="AC9" s="294" t="s">
        <v>7</v>
      </c>
      <c r="AD9" s="294">
        <v>361</v>
      </c>
      <c r="AE9" s="83"/>
      <c r="AF9" s="320"/>
      <c r="AG9" s="320"/>
    </row>
    <row r="10" spans="2:35" ht="12" customHeight="1" x14ac:dyDescent="0.2">
      <c r="B10" s="107"/>
      <c r="C10" s="132"/>
      <c r="D10" s="133"/>
      <c r="E10" s="133"/>
      <c r="F10" s="132"/>
      <c r="G10" s="132"/>
      <c r="H10" s="132"/>
      <c r="I10" s="132"/>
      <c r="J10" s="132"/>
      <c r="K10" s="132"/>
      <c r="L10" s="132"/>
      <c r="M10" s="195"/>
      <c r="N10" s="109"/>
      <c r="O10" s="197"/>
      <c r="P10" s="132"/>
      <c r="Q10" s="132"/>
      <c r="R10" s="132"/>
      <c r="S10" s="132"/>
      <c r="T10" s="132"/>
      <c r="U10" s="132"/>
      <c r="V10" s="132"/>
      <c r="W10" s="133"/>
      <c r="X10" s="110"/>
      <c r="AB10" s="283">
        <v>141</v>
      </c>
      <c r="AC10" s="294" t="s">
        <v>8</v>
      </c>
      <c r="AD10" s="294">
        <v>141</v>
      </c>
      <c r="AE10" s="83"/>
      <c r="AF10" s="320"/>
      <c r="AG10" s="320"/>
    </row>
    <row r="11" spans="2:35" s="91" customFormat="1" ht="12" customHeight="1" x14ac:dyDescent="0.2">
      <c r="B11" s="116"/>
      <c r="C11" s="134"/>
      <c r="D11" s="141" t="s">
        <v>441</v>
      </c>
      <c r="E11" s="128"/>
      <c r="F11" s="202">
        <v>1.6759999999999999</v>
      </c>
      <c r="G11" s="134"/>
      <c r="H11" s="128"/>
      <c r="I11" s="134"/>
      <c r="J11" s="134"/>
      <c r="K11" s="134"/>
      <c r="L11" s="134"/>
      <c r="M11" s="196"/>
      <c r="N11" s="167"/>
      <c r="O11" s="198"/>
      <c r="P11" s="202">
        <v>1.704</v>
      </c>
      <c r="Q11" s="134"/>
      <c r="R11" s="128"/>
      <c r="S11" s="134"/>
      <c r="T11" s="169"/>
      <c r="U11" s="169"/>
      <c r="V11" s="169"/>
      <c r="W11" s="128"/>
      <c r="X11" s="119"/>
      <c r="AB11" s="283">
        <v>34</v>
      </c>
      <c r="AC11" s="294" t="s">
        <v>9</v>
      </c>
      <c r="AD11" s="294">
        <v>34</v>
      </c>
      <c r="AF11" s="320"/>
      <c r="AG11" s="320"/>
      <c r="AH11" s="83"/>
      <c r="AI11" s="83"/>
    </row>
    <row r="12" spans="2:35" ht="12" customHeight="1" x14ac:dyDescent="0.2">
      <c r="B12" s="107"/>
      <c r="C12" s="132"/>
      <c r="D12" s="133"/>
      <c r="E12" s="133"/>
      <c r="F12" s="132"/>
      <c r="G12" s="132"/>
      <c r="H12" s="132"/>
      <c r="I12" s="132"/>
      <c r="J12" s="132"/>
      <c r="K12" s="132"/>
      <c r="L12" s="132"/>
      <c r="M12" s="195"/>
      <c r="N12" s="109"/>
      <c r="O12" s="197"/>
      <c r="P12" s="132"/>
      <c r="Q12" s="132"/>
      <c r="R12" s="132"/>
      <c r="S12" s="132"/>
      <c r="T12" s="132"/>
      <c r="U12" s="132"/>
      <c r="V12" s="132"/>
      <c r="W12" s="133"/>
      <c r="X12" s="110"/>
      <c r="AB12" s="283">
        <v>484</v>
      </c>
      <c r="AC12" s="294" t="s">
        <v>10</v>
      </c>
      <c r="AD12" s="294">
        <v>484</v>
      </c>
      <c r="AE12" s="83"/>
      <c r="AF12" s="320"/>
      <c r="AG12" s="320"/>
    </row>
    <row r="13" spans="2:35" ht="12" customHeight="1" x14ac:dyDescent="0.2">
      <c r="B13" s="107"/>
      <c r="C13" s="132"/>
      <c r="D13" s="129" t="s">
        <v>442</v>
      </c>
      <c r="E13" s="133"/>
      <c r="F13" s="132"/>
      <c r="G13" s="132"/>
      <c r="H13" s="132"/>
      <c r="I13" s="132"/>
      <c r="J13" s="132"/>
      <c r="K13" s="132"/>
      <c r="L13" s="132"/>
      <c r="M13" s="195"/>
      <c r="N13" s="109"/>
      <c r="O13" s="197"/>
      <c r="P13" s="132"/>
      <c r="Q13" s="132"/>
      <c r="R13" s="169"/>
      <c r="S13" s="132"/>
      <c r="T13" s="132"/>
      <c r="U13" s="132"/>
      <c r="V13" s="132"/>
      <c r="W13" s="133"/>
      <c r="X13" s="110"/>
      <c r="AB13" s="283">
        <v>1723</v>
      </c>
      <c r="AC13" s="294" t="s">
        <v>11</v>
      </c>
      <c r="AD13" s="294">
        <v>1723</v>
      </c>
      <c r="AE13" s="83"/>
      <c r="AF13" s="320"/>
      <c r="AG13" s="320"/>
    </row>
    <row r="14" spans="2:35" ht="12" customHeight="1" x14ac:dyDescent="0.2">
      <c r="B14" s="107"/>
      <c r="C14" s="132">
        <v>1</v>
      </c>
      <c r="D14" s="133" t="s">
        <v>443</v>
      </c>
      <c r="E14" s="133"/>
      <c r="F14" s="203">
        <v>1.04</v>
      </c>
      <c r="G14" s="171"/>
      <c r="H14" s="204">
        <f>ROUND(VLOOKUP($D$9,mei_2021,3,FALSE),0)</f>
        <v>17407585</v>
      </c>
      <c r="I14" s="171"/>
      <c r="J14" s="151">
        <f>(F14*H14*tab!$C10)*$F$11</f>
        <v>0</v>
      </c>
      <c r="K14" s="151">
        <f>(F14*H14*tab!$D10)*$F$11</f>
        <v>30342116.958400004</v>
      </c>
      <c r="L14" s="151">
        <f t="shared" ref="L14:L19" si="0">J14+K14</f>
        <v>30342116.958400004</v>
      </c>
      <c r="M14" s="195"/>
      <c r="N14" s="109"/>
      <c r="O14" s="197">
        <v>1</v>
      </c>
      <c r="P14" s="203">
        <v>1.04</v>
      </c>
      <c r="Q14" s="171"/>
      <c r="R14" s="204">
        <f>ROUND(H14*'index obv mei2021 data'!H5,0)</f>
        <v>17480697</v>
      </c>
      <c r="S14" s="171"/>
      <c r="T14" s="151">
        <f>(P14*R14*tab!$C10)*$P$11</f>
        <v>0</v>
      </c>
      <c r="U14" s="151">
        <f>(P14*R14*tab!$D10)*$P$11</f>
        <v>30978591.995519996</v>
      </c>
      <c r="V14" s="151">
        <f t="shared" ref="V14:V19" si="1">T14+U14</f>
        <v>30978591.995519996</v>
      </c>
      <c r="W14" s="133"/>
      <c r="X14" s="110"/>
      <c r="AB14" s="283">
        <v>1959</v>
      </c>
      <c r="AC14" s="294" t="s">
        <v>693</v>
      </c>
      <c r="AD14" s="294">
        <v>1959</v>
      </c>
      <c r="AE14" s="83"/>
      <c r="AF14" s="320"/>
      <c r="AG14" s="320"/>
    </row>
    <row r="15" spans="2:35" ht="12" customHeight="1" x14ac:dyDescent="0.2">
      <c r="B15" s="107"/>
      <c r="C15" s="132">
        <v>2</v>
      </c>
      <c r="D15" s="133" t="s">
        <v>444</v>
      </c>
      <c r="E15" s="133"/>
      <c r="F15" s="203">
        <v>182.6</v>
      </c>
      <c r="G15" s="170"/>
      <c r="H15" s="204">
        <f>ROUND(VLOOKUP($D$9,mei_2021,4,FALSE),0)</f>
        <v>3337245</v>
      </c>
      <c r="I15" s="170"/>
      <c r="J15" s="151">
        <f>(F15*H15*tab!$C11)*$F$11</f>
        <v>515767837.45805997</v>
      </c>
      <c r="K15" s="151">
        <f>(F15*H15*tab!D11)*$F$11</f>
        <v>505554612.95393997</v>
      </c>
      <c r="L15" s="151">
        <f t="shared" si="0"/>
        <v>1021322450.4119999</v>
      </c>
      <c r="M15" s="195"/>
      <c r="N15" s="109"/>
      <c r="O15" s="197">
        <v>2</v>
      </c>
      <c r="P15" s="203">
        <v>182.6</v>
      </c>
      <c r="Q15" s="170"/>
      <c r="R15" s="204">
        <f>ROUND(H15*'index obv mei2021 data'!H6,0)</f>
        <v>3305541</v>
      </c>
      <c r="S15" s="170"/>
      <c r="T15" s="151">
        <f>(P15*R15*tab!$C11)*$P$11</f>
        <v>519402804.20503205</v>
      </c>
      <c r="U15" s="151">
        <f>(P15*R15*tab!$D11)*$P$11</f>
        <v>509117600.16136795</v>
      </c>
      <c r="V15" s="151">
        <f t="shared" si="1"/>
        <v>1028520404.3664</v>
      </c>
      <c r="W15" s="133"/>
      <c r="X15" s="110"/>
      <c r="AB15" s="283">
        <v>60</v>
      </c>
      <c r="AC15" s="294" t="s">
        <v>12</v>
      </c>
      <c r="AD15" s="294">
        <v>60</v>
      </c>
      <c r="AE15" s="83"/>
      <c r="AF15" s="320"/>
      <c r="AG15" s="320"/>
    </row>
    <row r="16" spans="2:35" ht="12" customHeight="1" x14ac:dyDescent="0.2">
      <c r="B16" s="107"/>
      <c r="C16" s="132">
        <v>3</v>
      </c>
      <c r="D16" s="133" t="s">
        <v>504</v>
      </c>
      <c r="E16" s="133"/>
      <c r="F16" s="203">
        <v>41.71</v>
      </c>
      <c r="G16" s="170"/>
      <c r="H16" s="204">
        <f>ROUND(VLOOKUP($D$9,mei_2021,5,FALSE),0)</f>
        <v>2430777</v>
      </c>
      <c r="I16" s="170"/>
      <c r="J16" s="151">
        <f>(F16*H16*tab!$C12)*$F$11</f>
        <v>97656357.105359733</v>
      </c>
      <c r="K16" s="151">
        <f>(F16*H16*tab!D12)*$F$11</f>
        <v>72269442.625560269</v>
      </c>
      <c r="L16" s="151">
        <f t="shared" si="0"/>
        <v>169925799.73092002</v>
      </c>
      <c r="M16" s="195"/>
      <c r="N16" s="109"/>
      <c r="O16" s="197">
        <v>3</v>
      </c>
      <c r="P16" s="203">
        <v>41.71</v>
      </c>
      <c r="Q16" s="170"/>
      <c r="R16" s="204">
        <f>ROUND(H16*'index obv mei2021 data'!H7,0)</f>
        <v>2445848</v>
      </c>
      <c r="S16" s="170"/>
      <c r="T16" s="151">
        <f>(P16*R16*tab!$C12)*$P$11</f>
        <v>99903439.671559095</v>
      </c>
      <c r="U16" s="151">
        <f>(P16*R16*tab!$D12)*$P$11</f>
        <v>73932369.744760886</v>
      </c>
      <c r="V16" s="151">
        <f t="shared" si="1"/>
        <v>173835809.41631997</v>
      </c>
      <c r="W16" s="133"/>
      <c r="X16" s="110"/>
      <c r="AB16" s="283">
        <v>307</v>
      </c>
      <c r="AC16" s="294" t="s">
        <v>13</v>
      </c>
      <c r="AD16" s="294">
        <v>307</v>
      </c>
      <c r="AE16" s="83"/>
      <c r="AF16" s="320"/>
      <c r="AG16" s="320"/>
    </row>
    <row r="17" spans="2:38" ht="12" customHeight="1" x14ac:dyDescent="0.2">
      <c r="B17" s="107"/>
      <c r="C17" s="132">
        <v>4</v>
      </c>
      <c r="D17" s="133" t="s">
        <v>414</v>
      </c>
      <c r="E17" s="133"/>
      <c r="F17" s="203">
        <v>48.35</v>
      </c>
      <c r="G17" s="170"/>
      <c r="H17" s="204">
        <f>ROUND(VLOOKUP($D$9,mei_2021,6,FALSE),0)</f>
        <v>1509020</v>
      </c>
      <c r="I17" s="170"/>
      <c r="J17" s="151">
        <f>(F17*H17*tab!$C13)*$F$11</f>
        <v>89498804.808134794</v>
      </c>
      <c r="K17" s="151">
        <f>(F17*H17*tab!D13)*$F$11</f>
        <v>32784027.283865198</v>
      </c>
      <c r="L17" s="151">
        <f t="shared" si="0"/>
        <v>122282832.09199999</v>
      </c>
      <c r="M17" s="195"/>
      <c r="N17" s="109"/>
      <c r="O17" s="197">
        <v>4</v>
      </c>
      <c r="P17" s="203">
        <v>48.35</v>
      </c>
      <c r="Q17" s="170"/>
      <c r="R17" s="204">
        <f>ROUND(H17*'index obv mei2021 data'!H8,0)</f>
        <v>1525921</v>
      </c>
      <c r="S17" s="170"/>
      <c r="T17" s="151">
        <f>(P17*R17*tab!$C13)*$P$11</f>
        <v>92013143.053433165</v>
      </c>
      <c r="U17" s="151">
        <f>(P17*R17*tab!$D13)*$P$11</f>
        <v>33705046.662966847</v>
      </c>
      <c r="V17" s="151">
        <f t="shared" si="1"/>
        <v>125718189.71640001</v>
      </c>
      <c r="W17" s="133"/>
      <c r="X17" s="110"/>
      <c r="AB17" s="283">
        <v>362</v>
      </c>
      <c r="AC17" s="294" t="s">
        <v>14</v>
      </c>
      <c r="AD17" s="294">
        <v>362</v>
      </c>
      <c r="AE17" s="83"/>
      <c r="AF17" s="320"/>
      <c r="AG17" s="320"/>
    </row>
    <row r="18" spans="2:38" ht="12" customHeight="1" x14ac:dyDescent="0.2">
      <c r="B18" s="107"/>
      <c r="C18" s="132"/>
      <c r="D18" s="133" t="s">
        <v>589</v>
      </c>
      <c r="E18" s="133"/>
      <c r="F18" s="203">
        <v>217.61</v>
      </c>
      <c r="G18" s="170"/>
      <c r="H18" s="204">
        <f>ROUND(VLOOKUP($D$9,mei_2021,7,FALSE),0)</f>
        <v>119390</v>
      </c>
      <c r="I18" s="170"/>
      <c r="J18" s="151">
        <f>(F18*H18*tab!$C13)*$F$11</f>
        <v>31869302.801628761</v>
      </c>
      <c r="K18" s="151">
        <f>(F18*H18*tab!D13)*$F$11</f>
        <v>11673944.638771242</v>
      </c>
      <c r="L18" s="151">
        <f t="shared" si="0"/>
        <v>43543247.440400004</v>
      </c>
      <c r="M18" s="195"/>
      <c r="N18" s="109"/>
      <c r="O18" s="197"/>
      <c r="P18" s="203">
        <v>217.61</v>
      </c>
      <c r="Q18" s="170"/>
      <c r="R18" s="204">
        <f>ROUND(H18*'index obv mei2021 data'!H8,0)</f>
        <v>120727</v>
      </c>
      <c r="S18" s="170"/>
      <c r="T18" s="151">
        <f>(P18*R18*tab!$C13)*$P$11</f>
        <v>32764579.253119275</v>
      </c>
      <c r="U18" s="151">
        <f>(P18*R18*tab!$D13)*$P$11</f>
        <v>12001890.555760728</v>
      </c>
      <c r="V18" s="151">
        <f t="shared" si="1"/>
        <v>44766469.808880001</v>
      </c>
      <c r="W18" s="133"/>
      <c r="X18" s="110"/>
      <c r="AB18" s="283">
        <v>363</v>
      </c>
      <c r="AC18" s="294" t="s">
        <v>15</v>
      </c>
      <c r="AD18" s="294">
        <v>363</v>
      </c>
      <c r="AE18" s="83"/>
      <c r="AF18" s="320"/>
      <c r="AG18" s="320"/>
    </row>
    <row r="19" spans="2:38" ht="12" customHeight="1" x14ac:dyDescent="0.2">
      <c r="B19" s="107"/>
      <c r="C19" s="132"/>
      <c r="D19" s="133" t="s">
        <v>590</v>
      </c>
      <c r="E19" s="133"/>
      <c r="F19" s="203">
        <v>2312.25</v>
      </c>
      <c r="G19" s="170"/>
      <c r="H19" s="204">
        <f>ROUND(VLOOKUP($D$9,mei_2021,8,FALSE),0)</f>
        <v>14648</v>
      </c>
      <c r="I19" s="170"/>
      <c r="J19" s="151">
        <f>(F19*H19*tab!$C13)*$F$11</f>
        <v>41546924.508367196</v>
      </c>
      <c r="K19" s="151">
        <f>(F19*H19)*$F$11*0</f>
        <v>0</v>
      </c>
      <c r="L19" s="151">
        <f t="shared" si="0"/>
        <v>41546924.508367196</v>
      </c>
      <c r="M19" s="195"/>
      <c r="N19" s="109"/>
      <c r="O19" s="197"/>
      <c r="P19" s="203">
        <v>2312.25</v>
      </c>
      <c r="Q19" s="170"/>
      <c r="R19" s="204">
        <f>ROUND(H19*'index obv mei2021 data'!H8,0)</f>
        <v>14812</v>
      </c>
      <c r="S19" s="170"/>
      <c r="T19" s="151">
        <f>(F19*H19*tab!$C13)*$P$11</f>
        <v>42241025.872468799</v>
      </c>
      <c r="U19" s="151">
        <f>(F19*H19*tab!D15)*$F$11*0</f>
        <v>0</v>
      </c>
      <c r="V19" s="151">
        <f t="shared" si="1"/>
        <v>42241025.872468799</v>
      </c>
      <c r="W19" s="133"/>
      <c r="X19" s="110"/>
      <c r="AB19" s="283">
        <v>200</v>
      </c>
      <c r="AC19" s="294" t="s">
        <v>16</v>
      </c>
      <c r="AD19" s="294">
        <v>200</v>
      </c>
      <c r="AE19" s="83"/>
      <c r="AF19" s="320"/>
      <c r="AG19" s="320"/>
    </row>
    <row r="20" spans="2:38" ht="12" customHeight="1" x14ac:dyDescent="0.2">
      <c r="B20" s="107"/>
      <c r="C20" s="132">
        <v>5</v>
      </c>
      <c r="D20" s="133" t="s">
        <v>446</v>
      </c>
      <c r="E20" s="133"/>
      <c r="F20" s="203">
        <v>7.0000000000000007E-2</v>
      </c>
      <c r="G20" s="170"/>
      <c r="H20" s="204">
        <f>ROUND(VLOOKUP($D$9,mei_2021,9,FALSE),0)</f>
        <v>17407510</v>
      </c>
      <c r="I20" s="170"/>
      <c r="J20" s="151">
        <f>(F20*H20*tab!$C14)*$F$11</f>
        <v>0</v>
      </c>
      <c r="K20" s="151">
        <f>(F20*H20*tab!D14)*$F$11</f>
        <v>2042249.0732000002</v>
      </c>
      <c r="L20" s="151">
        <f t="shared" ref="L20:L30" si="2">J20+K20</f>
        <v>2042249.0732000002</v>
      </c>
      <c r="M20" s="195"/>
      <c r="N20" s="109"/>
      <c r="O20" s="197">
        <v>5</v>
      </c>
      <c r="P20" s="203">
        <v>7.0000000000000007E-2</v>
      </c>
      <c r="Q20" s="170"/>
      <c r="R20" s="204">
        <f>ROUND(H20*'index obv mei2021 data'!H9,0)</f>
        <v>17480622</v>
      </c>
      <c r="S20" s="170"/>
      <c r="T20" s="151">
        <f>(P20*R20*tab!$C14)*$P$11</f>
        <v>0</v>
      </c>
      <c r="U20" s="151">
        <f>(P20*R20*tab!$D14)*$P$11</f>
        <v>2085088.59216</v>
      </c>
      <c r="V20" s="151">
        <f t="shared" ref="V20:V30" si="3">T20+U20</f>
        <v>2085088.59216</v>
      </c>
      <c r="W20" s="133"/>
      <c r="X20" s="110"/>
      <c r="AB20" s="283">
        <v>202</v>
      </c>
      <c r="AC20" s="294" t="s">
        <v>18</v>
      </c>
      <c r="AD20" s="294">
        <v>202</v>
      </c>
      <c r="AE20" s="83"/>
      <c r="AF20" s="320"/>
      <c r="AG20" s="320"/>
    </row>
    <row r="21" spans="2:38" ht="12" customHeight="1" x14ac:dyDescent="0.2">
      <c r="B21" s="107"/>
      <c r="C21" s="132">
        <v>6</v>
      </c>
      <c r="D21" s="133" t="s">
        <v>447</v>
      </c>
      <c r="E21" s="133"/>
      <c r="F21" s="203">
        <v>230.78</v>
      </c>
      <c r="G21" s="170"/>
      <c r="H21" s="204">
        <f>ROUND(VLOOKUP($D$9,mei_2021,10,FALSE),0)</f>
        <v>372693</v>
      </c>
      <c r="I21" s="170"/>
      <c r="J21" s="151">
        <f>(+F21*H21*tab!$C15)*$F$11</f>
        <v>141904126.3218174</v>
      </c>
      <c r="K21" s="151">
        <f>(F21*H21*tab!D15)*$F$11</f>
        <v>2248785.4232226163</v>
      </c>
      <c r="L21" s="151">
        <f t="shared" si="2"/>
        <v>144152911.74504</v>
      </c>
      <c r="M21" s="195"/>
      <c r="N21" s="109"/>
      <c r="O21" s="197">
        <v>6</v>
      </c>
      <c r="P21" s="203">
        <v>230.78</v>
      </c>
      <c r="Q21" s="170"/>
      <c r="R21" s="204">
        <f>ROUND(H21*'index obv mei2021 data'!H10,0)</f>
        <v>372693</v>
      </c>
      <c r="S21" s="170"/>
      <c r="T21" s="151">
        <f>(P21*R21*tab!C15)*$P$11</f>
        <v>144274839.64938951</v>
      </c>
      <c r="U21" s="151">
        <f>(P21*R21*tab!$D15)*$P$11</f>
        <v>2286354.6307704882</v>
      </c>
      <c r="V21" s="151">
        <f t="shared" si="3"/>
        <v>146561194.28015998</v>
      </c>
      <c r="W21" s="133"/>
      <c r="X21" s="110"/>
      <c r="AB21" s="283">
        <v>106</v>
      </c>
      <c r="AC21" s="294" t="s">
        <v>19</v>
      </c>
      <c r="AD21" s="294">
        <v>106</v>
      </c>
      <c r="AE21" s="83"/>
      <c r="AF21" s="320"/>
      <c r="AG21" s="320"/>
    </row>
    <row r="22" spans="2:38" ht="12" customHeight="1" x14ac:dyDescent="0.2">
      <c r="B22" s="107"/>
      <c r="C22" s="132"/>
      <c r="D22" s="133" t="s">
        <v>448</v>
      </c>
      <c r="E22" s="133"/>
      <c r="F22" s="134"/>
      <c r="G22" s="173"/>
      <c r="H22" s="205">
        <f>SUM(L37:L38)</f>
        <v>0</v>
      </c>
      <c r="I22" s="173"/>
      <c r="J22" s="206">
        <f>(+F21*SUM(L37:L38)*tab!$C15)*$F$11</f>
        <v>0</v>
      </c>
      <c r="K22" s="206">
        <f>(F21*SUM(L37:L38)*tab!D15)*$F$11</f>
        <v>0</v>
      </c>
      <c r="L22" s="206">
        <f t="shared" si="2"/>
        <v>0</v>
      </c>
      <c r="M22" s="195"/>
      <c r="N22" s="109"/>
      <c r="O22" s="197"/>
      <c r="P22" s="134"/>
      <c r="Q22" s="173"/>
      <c r="R22" s="205">
        <f>SUM(R37:R38)</f>
        <v>0</v>
      </c>
      <c r="S22" s="173"/>
      <c r="T22" s="206">
        <f>(P21*SUM(V37:V38)*tab!C15)*$P$11</f>
        <v>0</v>
      </c>
      <c r="U22" s="206">
        <f>(P21*SUM(V37:V38)*tab!$D15)*$P$11</f>
        <v>0</v>
      </c>
      <c r="V22" s="206">
        <f t="shared" si="3"/>
        <v>0</v>
      </c>
      <c r="W22" s="133"/>
      <c r="X22" s="110"/>
      <c r="AB22" s="283">
        <v>743</v>
      </c>
      <c r="AC22" s="294" t="s">
        <v>20</v>
      </c>
      <c r="AD22" s="294">
        <v>743</v>
      </c>
      <c r="AE22" s="83"/>
      <c r="AF22" s="320"/>
      <c r="AG22" s="320"/>
    </row>
    <row r="23" spans="2:38" ht="12" customHeight="1" x14ac:dyDescent="0.2">
      <c r="B23" s="107"/>
      <c r="C23" s="132"/>
      <c r="D23" s="133" t="s">
        <v>449</v>
      </c>
      <c r="E23" s="133"/>
      <c r="F23" s="134"/>
      <c r="G23" s="173"/>
      <c r="H23" s="205">
        <f>SUM(L40:L43)</f>
        <v>0</v>
      </c>
      <c r="I23" s="173"/>
      <c r="J23" s="206">
        <f>(+F21*SUM(L40:L43)*tab!$C15)*$F$11</f>
        <v>0</v>
      </c>
      <c r="K23" s="206">
        <f>(F21*SUM(L40:L43)*tab!D15)*$F$11</f>
        <v>0</v>
      </c>
      <c r="L23" s="206">
        <f t="shared" si="2"/>
        <v>0</v>
      </c>
      <c r="M23" s="195"/>
      <c r="N23" s="109"/>
      <c r="O23" s="197"/>
      <c r="P23" s="134"/>
      <c r="Q23" s="173"/>
      <c r="R23" s="205">
        <f>SUM(R40:R43)</f>
        <v>0</v>
      </c>
      <c r="S23" s="173"/>
      <c r="T23" s="206">
        <f>(P21*SUM(V40:V43)*tab!C15)*$P$11</f>
        <v>0</v>
      </c>
      <c r="U23" s="206">
        <f>(P21*SUM(V40:V43)*tab!$D15)*$P$11</f>
        <v>0</v>
      </c>
      <c r="V23" s="206">
        <f t="shared" si="3"/>
        <v>0</v>
      </c>
      <c r="W23" s="133"/>
      <c r="X23" s="110"/>
      <c r="AB23" s="283">
        <v>744</v>
      </c>
      <c r="AC23" s="294" t="s">
        <v>21</v>
      </c>
      <c r="AD23" s="294">
        <v>744</v>
      </c>
      <c r="AE23" s="83"/>
      <c r="AF23" s="320"/>
      <c r="AG23" s="320"/>
    </row>
    <row r="24" spans="2:38" ht="12" customHeight="1" x14ac:dyDescent="0.2">
      <c r="B24" s="107"/>
      <c r="C24" s="132">
        <v>7</v>
      </c>
      <c r="D24" s="133" t="s">
        <v>417</v>
      </c>
      <c r="E24" s="133"/>
      <c r="F24" s="203">
        <v>370.37</v>
      </c>
      <c r="G24" s="170"/>
      <c r="H24" s="204">
        <f>ROUND(VLOOKUP($D$9,mei_2021,11,FALSE),0)</f>
        <v>694064</v>
      </c>
      <c r="I24" s="170"/>
      <c r="J24" s="151">
        <f>((F24-25-9.31)*H24)*$F$11</f>
        <v>390922219.77983999</v>
      </c>
      <c r="K24" s="151">
        <f>((F24-(F24-25-9.31))*H24)*$F$11</f>
        <v>39911150.867839999</v>
      </c>
      <c r="L24" s="151">
        <f t="shared" si="2"/>
        <v>430833370.64767998</v>
      </c>
      <c r="M24" s="195"/>
      <c r="N24" s="109"/>
      <c r="O24" s="197">
        <v>7</v>
      </c>
      <c r="P24" s="203">
        <v>370.37</v>
      </c>
      <c r="Q24" s="170"/>
      <c r="R24" s="204">
        <f>ROUND(H24*'index obv mei2021 data'!H11,0)</f>
        <v>694064</v>
      </c>
      <c r="S24" s="170"/>
      <c r="T24" s="151">
        <f>((P24-25-9.31)*R24)*$P$11</f>
        <v>397453139.91935998</v>
      </c>
      <c r="U24" s="151">
        <f>((P24-(P24-25-9.31))*R24)*$P$11</f>
        <v>40577924.271360002</v>
      </c>
      <c r="V24" s="151">
        <f t="shared" si="3"/>
        <v>438031064.19071996</v>
      </c>
      <c r="W24" s="133"/>
      <c r="X24" s="110"/>
      <c r="AB24" s="283">
        <v>308</v>
      </c>
      <c r="AC24" s="294" t="s">
        <v>22</v>
      </c>
      <c r="AD24" s="294">
        <v>308</v>
      </c>
      <c r="AE24" s="83"/>
      <c r="AF24" s="320"/>
      <c r="AG24" s="320"/>
      <c r="AL24" s="96"/>
    </row>
    <row r="25" spans="2:38" ht="12" customHeight="1" x14ac:dyDescent="0.2">
      <c r="B25" s="107"/>
      <c r="C25" s="132">
        <v>8</v>
      </c>
      <c r="D25" s="133" t="s">
        <v>450</v>
      </c>
      <c r="E25" s="133"/>
      <c r="F25" s="203">
        <v>220.56</v>
      </c>
      <c r="G25" s="170"/>
      <c r="H25" s="204">
        <f>ROUND(VLOOKUP($D$9,mei_2021,13,FALSE),0)</f>
        <v>22480</v>
      </c>
      <c r="I25" s="170"/>
      <c r="J25" s="151">
        <f>(F25*H25*tab!$C20)*$F$11</f>
        <v>8309924.4287999989</v>
      </c>
      <c r="K25" s="151">
        <f>(F25*H25*tab!D20)*$F$11</f>
        <v>0</v>
      </c>
      <c r="L25" s="151">
        <f t="shared" si="2"/>
        <v>8309924.4287999989</v>
      </c>
      <c r="M25" s="195"/>
      <c r="N25" s="109"/>
      <c r="O25" s="197">
        <v>8</v>
      </c>
      <c r="P25" s="203">
        <v>220.56</v>
      </c>
      <c r="Q25" s="170"/>
      <c r="R25" s="204">
        <f>ROUND(H25*'index obv mei2021 data'!H13,0)</f>
        <v>22480</v>
      </c>
      <c r="S25" s="170"/>
      <c r="T25" s="151">
        <f>(P25*R25*tab!$C20)*$P$11</f>
        <v>8448753.7151999995</v>
      </c>
      <c r="U25" s="151">
        <f>(P25*R25*tab!$D20)*$P$11</f>
        <v>0</v>
      </c>
      <c r="V25" s="151">
        <f t="shared" si="3"/>
        <v>8448753.7151999995</v>
      </c>
      <c r="W25" s="133"/>
      <c r="X25" s="110"/>
      <c r="AB25" s="283">
        <v>489</v>
      </c>
      <c r="AC25" s="294" t="s">
        <v>23</v>
      </c>
      <c r="AD25" s="294">
        <v>489</v>
      </c>
      <c r="AE25" s="83"/>
      <c r="AF25" s="320"/>
      <c r="AG25" s="320"/>
    </row>
    <row r="26" spans="2:38" ht="12" customHeight="1" x14ac:dyDescent="0.2">
      <c r="B26" s="107"/>
      <c r="C26" s="132">
        <v>9</v>
      </c>
      <c r="D26" s="133" t="s">
        <v>451</v>
      </c>
      <c r="E26" s="133"/>
      <c r="F26" s="203">
        <v>249.86</v>
      </c>
      <c r="G26" s="170"/>
      <c r="H26" s="204">
        <f>ROUND(VLOOKUP($D$9,mei_2021,12,FALSE),0)</f>
        <v>11519</v>
      </c>
      <c r="I26" s="170"/>
      <c r="J26" s="151">
        <f>(F26*H26*tab!$C19)*$F$11</f>
        <v>4823758.1818400007</v>
      </c>
      <c r="K26" s="151">
        <f>(F26*H26*tab!D19)*$F$11</f>
        <v>0</v>
      </c>
      <c r="L26" s="151">
        <f t="shared" si="2"/>
        <v>4823758.1818400007</v>
      </c>
      <c r="M26" s="195"/>
      <c r="N26" s="109"/>
      <c r="O26" s="197">
        <v>9</v>
      </c>
      <c r="P26" s="203">
        <v>249.86</v>
      </c>
      <c r="Q26" s="170"/>
      <c r="R26" s="204">
        <f>ROUND(H26*'index obv mei2021 data'!H12,0)</f>
        <v>11519</v>
      </c>
      <c r="S26" s="170"/>
      <c r="T26" s="151">
        <f>(P26*R26*tab!$C19)*$P$11</f>
        <v>4904346.0273600006</v>
      </c>
      <c r="U26" s="151">
        <f>(P26*R26*tab!$D19)*$P$11</f>
        <v>0</v>
      </c>
      <c r="V26" s="151">
        <f t="shared" si="3"/>
        <v>4904346.0273600006</v>
      </c>
      <c r="W26" s="133"/>
      <c r="X26" s="110"/>
      <c r="AB26" s="283">
        <v>203</v>
      </c>
      <c r="AC26" s="294" t="s">
        <v>24</v>
      </c>
      <c r="AD26" s="294">
        <v>203</v>
      </c>
      <c r="AE26" s="83"/>
      <c r="AF26" s="320"/>
      <c r="AG26" s="320"/>
    </row>
    <row r="27" spans="2:38" ht="12" customHeight="1" x14ac:dyDescent="0.2">
      <c r="B27" s="107"/>
      <c r="C27" s="132">
        <v>10</v>
      </c>
      <c r="D27" s="133" t="s">
        <v>415</v>
      </c>
      <c r="E27" s="133"/>
      <c r="F27" s="203">
        <v>8.59</v>
      </c>
      <c r="G27" s="170"/>
      <c r="H27" s="204">
        <f>ROUND(VLOOKUP($D$9,mei_2021,14,FALSE),0)</f>
        <v>3363472</v>
      </c>
      <c r="I27" s="170"/>
      <c r="J27" s="151">
        <f>(F27*H27*tab!$C21)*$F$11</f>
        <v>30908635.940238785</v>
      </c>
      <c r="K27" s="151">
        <f>(F27*H27*tab!D21)*$F$11</f>
        <v>17514732.288241215</v>
      </c>
      <c r="L27" s="151">
        <f t="shared" si="2"/>
        <v>48423368.228479996</v>
      </c>
      <c r="M27" s="195"/>
      <c r="N27" s="109"/>
      <c r="O27" s="197">
        <v>10</v>
      </c>
      <c r="P27" s="203">
        <v>8.59</v>
      </c>
      <c r="Q27" s="170"/>
      <c r="R27" s="204">
        <f>ROUND(H27*'index obv mei2021 data'!H14,0)</f>
        <v>3363472</v>
      </c>
      <c r="S27" s="170"/>
      <c r="T27" s="151">
        <f>(P27*R27*tab!$C21)*$P$11</f>
        <v>31425009.333035138</v>
      </c>
      <c r="U27" s="151">
        <f>(P27*R27*tab!$D21)*$P$11</f>
        <v>17807341.180884864</v>
      </c>
      <c r="V27" s="151">
        <f t="shared" si="3"/>
        <v>49232350.513920002</v>
      </c>
      <c r="W27" s="133"/>
      <c r="X27" s="110"/>
      <c r="AB27" s="283">
        <v>888</v>
      </c>
      <c r="AC27" s="294" t="s">
        <v>26</v>
      </c>
      <c r="AD27" s="294">
        <v>888</v>
      </c>
      <c r="AE27" s="83"/>
      <c r="AF27" s="320"/>
      <c r="AG27" s="320"/>
    </row>
    <row r="28" spans="2:38" ht="12" customHeight="1" x14ac:dyDescent="0.2">
      <c r="B28" s="107"/>
      <c r="C28" s="132">
        <v>11</v>
      </c>
      <c r="D28" s="133" t="s">
        <v>416</v>
      </c>
      <c r="E28" s="133"/>
      <c r="F28" s="203">
        <v>8.56</v>
      </c>
      <c r="G28" s="170"/>
      <c r="H28" s="204">
        <f>ROUND(VLOOKUP($D$9,mei_2021,15,FALSE),0)</f>
        <v>196482</v>
      </c>
      <c r="I28" s="170"/>
      <c r="J28" s="151">
        <f>(F28*H28*tab!$C22)*$F$11</f>
        <v>1799266.0838655361</v>
      </c>
      <c r="K28" s="151">
        <f>(F28*H28*tab!D22)*$F$11</f>
        <v>1019574.7180544642</v>
      </c>
      <c r="L28" s="151">
        <f t="shared" si="2"/>
        <v>2818840.8019200005</v>
      </c>
      <c r="M28" s="195"/>
      <c r="N28" s="109"/>
      <c r="O28" s="197">
        <v>11</v>
      </c>
      <c r="P28" s="203">
        <v>8.56</v>
      </c>
      <c r="Q28" s="170"/>
      <c r="R28" s="204">
        <f>ROUND(H28*'index obv mei2021 data'!H15,0)</f>
        <v>196482</v>
      </c>
      <c r="S28" s="170"/>
      <c r="T28" s="151">
        <f>(P28*R28*tab!$C22)*$P$11</f>
        <v>1829325.4217821441</v>
      </c>
      <c r="U28" s="151">
        <f>(P28*R28*tab!$D22)*$P$11</f>
        <v>1036608.1858978563</v>
      </c>
      <c r="V28" s="151">
        <f t="shared" si="3"/>
        <v>2865933.6076800004</v>
      </c>
      <c r="W28" s="133"/>
      <c r="X28" s="110"/>
      <c r="AB28" s="283">
        <v>1954</v>
      </c>
      <c r="AC28" s="294" t="s">
        <v>694</v>
      </c>
      <c r="AD28" s="294">
        <v>1954</v>
      </c>
      <c r="AE28" s="83"/>
      <c r="AF28" s="320"/>
      <c r="AG28" s="320"/>
    </row>
    <row r="29" spans="2:38" ht="12" customHeight="1" x14ac:dyDescent="0.2">
      <c r="B29" s="107"/>
      <c r="C29" s="132">
        <v>12</v>
      </c>
      <c r="D29" s="133" t="s">
        <v>452</v>
      </c>
      <c r="E29" s="133"/>
      <c r="F29" s="203">
        <v>2.86</v>
      </c>
      <c r="G29" s="170"/>
      <c r="H29" s="204">
        <f>ROUND(VLOOKUP($D$9,mei_2021,16,FALSE),0)</f>
        <v>16738899</v>
      </c>
      <c r="I29" s="170"/>
      <c r="J29" s="151">
        <f>(F29*H29*tab!$C23)*$F$11</f>
        <v>50018853.658892967</v>
      </c>
      <c r="K29" s="151">
        <f>(F29*H29*tab!D23)*$F$11</f>
        <v>30216715.251747031</v>
      </c>
      <c r="L29" s="151">
        <f t="shared" si="2"/>
        <v>80235568.910640001</v>
      </c>
      <c r="M29" s="195"/>
      <c r="N29" s="109"/>
      <c r="O29" s="197">
        <v>12</v>
      </c>
      <c r="P29" s="203">
        <v>2.86</v>
      </c>
      <c r="Q29" s="170"/>
      <c r="R29" s="204">
        <f>ROUND(H29*'index obv mei2021 data'!H16,0)</f>
        <v>16767355</v>
      </c>
      <c r="S29" s="170"/>
      <c r="T29" s="151">
        <f>(P29*R29*tab!$C23)*$P$11</f>
        <v>50940943.076818071</v>
      </c>
      <c r="U29" s="151">
        <f>(P29*R29*tab!$D23)*$P$11</f>
        <v>30773755.474381924</v>
      </c>
      <c r="V29" s="151">
        <f t="shared" si="3"/>
        <v>81714698.551200002</v>
      </c>
      <c r="W29" s="133"/>
      <c r="X29" s="110"/>
      <c r="AB29" s="283">
        <v>370</v>
      </c>
      <c r="AC29" s="294" t="s">
        <v>27</v>
      </c>
      <c r="AD29" s="294">
        <v>370</v>
      </c>
      <c r="AE29" s="83"/>
      <c r="AF29" s="320"/>
      <c r="AG29" s="320"/>
    </row>
    <row r="30" spans="2:38" ht="12" customHeight="1" x14ac:dyDescent="0.2">
      <c r="B30" s="107"/>
      <c r="C30" s="132">
        <v>13</v>
      </c>
      <c r="D30" s="133" t="s">
        <v>388</v>
      </c>
      <c r="E30" s="133"/>
      <c r="F30" s="203">
        <v>4422.1899999999996</v>
      </c>
      <c r="G30" s="170"/>
      <c r="H30" s="204">
        <f>ROUND(VLOOKUP($D$9,mei_2021,17,FALSE),0)</f>
        <v>3360</v>
      </c>
      <c r="I30" s="170"/>
      <c r="J30" s="151">
        <f>(F30*H30*tab!$C24)*$F$11</f>
        <v>10377056.714129278</v>
      </c>
      <c r="K30" s="151">
        <f>(F30*H30*tab!D24)*$F$11</f>
        <v>14525887.164270716</v>
      </c>
      <c r="L30" s="151">
        <f t="shared" si="2"/>
        <v>24902943.878399994</v>
      </c>
      <c r="M30" s="195"/>
      <c r="N30" s="109"/>
      <c r="O30" s="197">
        <v>13</v>
      </c>
      <c r="P30" s="203">
        <v>4422.1899999999996</v>
      </c>
      <c r="Q30" s="170"/>
      <c r="R30" s="204">
        <f>ROUND(H30*1,0)</f>
        <v>3360</v>
      </c>
      <c r="S30" s="170"/>
      <c r="T30" s="151">
        <f>(P30*R30*tab!$C24)*$P$11</f>
        <v>10550420.430117119</v>
      </c>
      <c r="U30" s="151">
        <f>(P30*R30*tab!$D24)*$P$11</f>
        <v>14768563.083482876</v>
      </c>
      <c r="V30" s="151">
        <f t="shared" si="3"/>
        <v>25318983.513599996</v>
      </c>
      <c r="W30" s="133"/>
      <c r="X30" s="110"/>
      <c r="AB30" s="283">
        <v>889</v>
      </c>
      <c r="AC30" s="294" t="s">
        <v>28</v>
      </c>
      <c r="AD30" s="294">
        <v>889</v>
      </c>
      <c r="AE30" s="83"/>
      <c r="AF30" s="320"/>
      <c r="AG30" s="320"/>
    </row>
    <row r="31" spans="2:38" ht="12" customHeight="1" x14ac:dyDescent="0.2">
      <c r="B31" s="107"/>
      <c r="C31" s="132"/>
      <c r="D31" s="133"/>
      <c r="E31" s="133"/>
      <c r="F31" s="170"/>
      <c r="G31" s="171"/>
      <c r="H31" s="174"/>
      <c r="I31" s="171"/>
      <c r="J31" s="172"/>
      <c r="K31" s="172"/>
      <c r="L31" s="172"/>
      <c r="M31" s="195"/>
      <c r="N31" s="109"/>
      <c r="O31" s="197"/>
      <c r="P31" s="170"/>
      <c r="Q31" s="171"/>
      <c r="R31" s="175"/>
      <c r="S31" s="171"/>
      <c r="T31" s="172"/>
      <c r="U31" s="172"/>
      <c r="V31" s="172"/>
      <c r="W31" s="133"/>
      <c r="X31" s="110"/>
      <c r="AB31" s="283">
        <v>1945</v>
      </c>
      <c r="AC31" s="294" t="s">
        <v>654</v>
      </c>
      <c r="AD31" s="294">
        <v>1945</v>
      </c>
      <c r="AE31" s="83"/>
      <c r="AF31" s="320"/>
      <c r="AG31" s="320"/>
    </row>
    <row r="32" spans="2:38" s="91" customFormat="1" ht="12" customHeight="1" x14ac:dyDescent="0.2">
      <c r="B32" s="116"/>
      <c r="C32" s="134"/>
      <c r="D32" s="128" t="s">
        <v>453</v>
      </c>
      <c r="E32" s="128"/>
      <c r="F32" s="134"/>
      <c r="G32" s="134"/>
      <c r="H32" s="134"/>
      <c r="I32" s="134"/>
      <c r="J32" s="160">
        <f>SUM(J14:J21)+SUM(J24:J30)</f>
        <v>1415403067.7909744</v>
      </c>
      <c r="K32" s="160">
        <f>SUM(K14:K21)+SUM(K24:K30)</f>
        <v>760103239.24711275</v>
      </c>
      <c r="L32" s="160">
        <f>SUM(L14:L21)+SUM(L24:L30)</f>
        <v>2175506307.0380869</v>
      </c>
      <c r="M32" s="196"/>
      <c r="N32" s="167"/>
      <c r="O32" s="198"/>
      <c r="P32" s="169"/>
      <c r="Q32" s="134"/>
      <c r="R32" s="169"/>
      <c r="S32" s="134"/>
      <c r="T32" s="160">
        <f>SUM(T14:T21)+SUM(T24:T30)</f>
        <v>1436151769.6286745</v>
      </c>
      <c r="U32" s="160">
        <f>SUM(U14:U21)+SUM(U24:U30)</f>
        <v>769071134.53931439</v>
      </c>
      <c r="V32" s="160">
        <f>SUM(V14:V21)+SUM(V24:V30)</f>
        <v>2205222904.1679888</v>
      </c>
      <c r="W32" s="128"/>
      <c r="X32" s="119"/>
      <c r="AB32" s="283">
        <v>1724</v>
      </c>
      <c r="AC32" s="294" t="s">
        <v>31</v>
      </c>
      <c r="AD32" s="294">
        <v>1724</v>
      </c>
      <c r="AF32" s="320"/>
      <c r="AG32" s="320"/>
      <c r="AH32" s="83"/>
      <c r="AI32" s="83"/>
    </row>
    <row r="33" spans="2:33" ht="12" customHeight="1" x14ac:dyDescent="0.2">
      <c r="B33" s="107"/>
      <c r="C33" s="132"/>
      <c r="D33" s="153"/>
      <c r="E33" s="153"/>
      <c r="F33" s="154"/>
      <c r="G33" s="154"/>
      <c r="H33" s="154"/>
      <c r="I33" s="154"/>
      <c r="J33" s="199"/>
      <c r="K33" s="199"/>
      <c r="L33" s="199"/>
      <c r="M33" s="195"/>
      <c r="N33" s="109"/>
      <c r="O33" s="197"/>
      <c r="P33" s="132"/>
      <c r="Q33" s="132"/>
      <c r="R33" s="132"/>
      <c r="S33" s="132"/>
      <c r="T33" s="132"/>
      <c r="U33" s="132"/>
      <c r="V33" s="132"/>
      <c r="W33" s="133"/>
      <c r="X33" s="110"/>
      <c r="AB33" s="283">
        <v>893</v>
      </c>
      <c r="AC33" s="294" t="s">
        <v>32</v>
      </c>
      <c r="AD33" s="294">
        <v>893</v>
      </c>
      <c r="AE33" s="83"/>
      <c r="AF33" s="320"/>
      <c r="AG33" s="320"/>
    </row>
    <row r="34" spans="2:33" ht="12" customHeight="1" x14ac:dyDescent="0.2">
      <c r="B34" s="107"/>
      <c r="C34" s="132"/>
      <c r="D34" s="147"/>
      <c r="E34" s="147"/>
      <c r="F34" s="146"/>
      <c r="G34" s="146"/>
      <c r="H34" s="146"/>
      <c r="I34" s="146"/>
      <c r="J34" s="146"/>
      <c r="K34" s="148"/>
      <c r="L34" s="148"/>
      <c r="M34" s="195"/>
      <c r="N34" s="109"/>
      <c r="O34" s="197"/>
      <c r="P34" s="133"/>
      <c r="Q34" s="132"/>
      <c r="R34" s="133"/>
      <c r="S34" s="132"/>
      <c r="T34" s="136"/>
      <c r="U34" s="136"/>
      <c r="V34" s="132"/>
      <c r="W34" s="133"/>
      <c r="X34" s="110"/>
      <c r="AB34" s="283">
        <v>373</v>
      </c>
      <c r="AC34" s="294" t="s">
        <v>33</v>
      </c>
      <c r="AD34" s="294">
        <v>373</v>
      </c>
      <c r="AE34" s="83"/>
      <c r="AF34" s="320"/>
      <c r="AG34" s="320"/>
    </row>
    <row r="35" spans="2:33" ht="12" customHeight="1" x14ac:dyDescent="0.2">
      <c r="B35" s="107"/>
      <c r="C35" s="132"/>
      <c r="D35" s="141" t="s">
        <v>490</v>
      </c>
      <c r="E35" s="210"/>
      <c r="F35" s="210"/>
      <c r="G35" s="211"/>
      <c r="H35" s="211" t="s">
        <v>454</v>
      </c>
      <c r="I35" s="211"/>
      <c r="J35" s="211" t="s">
        <v>455</v>
      </c>
      <c r="K35" s="211" t="s">
        <v>494</v>
      </c>
      <c r="L35" s="212" t="s">
        <v>495</v>
      </c>
      <c r="M35" s="213"/>
      <c r="N35" s="109"/>
      <c r="O35" s="214"/>
      <c r="P35" s="210"/>
      <c r="Q35" s="211"/>
      <c r="R35" s="211" t="s">
        <v>454</v>
      </c>
      <c r="S35" s="211"/>
      <c r="T35" s="211" t="s">
        <v>455</v>
      </c>
      <c r="U35" s="211" t="s">
        <v>494</v>
      </c>
      <c r="V35" s="212" t="s">
        <v>495</v>
      </c>
      <c r="W35" s="133"/>
      <c r="X35" s="110"/>
      <c r="AB35" s="283">
        <v>748</v>
      </c>
      <c r="AC35" s="294" t="s">
        <v>34</v>
      </c>
      <c r="AD35" s="294">
        <v>748</v>
      </c>
      <c r="AE35" s="83"/>
      <c r="AF35" s="320"/>
      <c r="AG35" s="320"/>
    </row>
    <row r="36" spans="2:33" ht="12" customHeight="1" x14ac:dyDescent="0.2">
      <c r="B36" s="107"/>
      <c r="C36" s="132"/>
      <c r="D36" s="128"/>
      <c r="E36" s="128"/>
      <c r="F36" s="133"/>
      <c r="G36" s="134"/>
      <c r="H36" s="134"/>
      <c r="I36" s="134"/>
      <c r="J36" s="132"/>
      <c r="K36" s="132"/>
      <c r="L36" s="132"/>
      <c r="M36" s="196"/>
      <c r="N36" s="167"/>
      <c r="O36" s="198"/>
      <c r="P36" s="133"/>
      <c r="Q36" s="134"/>
      <c r="R36" s="134"/>
      <c r="S36" s="134"/>
      <c r="T36" s="132"/>
      <c r="U36" s="132"/>
      <c r="V36" s="132"/>
      <c r="W36" s="133"/>
      <c r="X36" s="110"/>
      <c r="AB36" s="283">
        <v>1859</v>
      </c>
      <c r="AC36" s="294" t="s">
        <v>35</v>
      </c>
      <c r="AD36" s="294">
        <v>1859</v>
      </c>
      <c r="AE36" s="83"/>
      <c r="AF36" s="320"/>
      <c r="AG36" s="320"/>
    </row>
    <row r="37" spans="2:33" ht="12" customHeight="1" x14ac:dyDescent="0.2">
      <c r="B37" s="107"/>
      <c r="C37" s="132"/>
      <c r="D37" s="133" t="s">
        <v>492</v>
      </c>
      <c r="E37" s="133"/>
      <c r="F37" s="133"/>
      <c r="G37" s="132"/>
      <c r="H37" s="193">
        <v>0</v>
      </c>
      <c r="I37" s="132"/>
      <c r="J37" s="207">
        <v>1.98</v>
      </c>
      <c r="K37" s="208">
        <v>1</v>
      </c>
      <c r="L37" s="209">
        <f>+H37*J37*K37</f>
        <v>0</v>
      </c>
      <c r="M37" s="195"/>
      <c r="N37" s="109"/>
      <c r="O37" s="197"/>
      <c r="P37" s="178" t="s">
        <v>496</v>
      </c>
      <c r="Q37" s="132"/>
      <c r="R37" s="194">
        <f>H37</f>
        <v>0</v>
      </c>
      <c r="S37" s="132"/>
      <c r="T37" s="207">
        <v>1.98</v>
      </c>
      <c r="U37" s="208">
        <v>1</v>
      </c>
      <c r="V37" s="209">
        <f>+R37*T37*U37</f>
        <v>0</v>
      </c>
      <c r="W37" s="133"/>
      <c r="X37" s="110"/>
      <c r="AB37" s="283">
        <v>1721</v>
      </c>
      <c r="AC37" s="294" t="s">
        <v>36</v>
      </c>
      <c r="AD37" s="294">
        <v>1721</v>
      </c>
      <c r="AE37" s="83"/>
      <c r="AF37" s="320"/>
      <c r="AG37" s="320"/>
    </row>
    <row r="38" spans="2:33" ht="12" customHeight="1" x14ac:dyDescent="0.2">
      <c r="B38" s="107"/>
      <c r="C38" s="132"/>
      <c r="D38" s="133" t="s">
        <v>491</v>
      </c>
      <c r="E38" s="133"/>
      <c r="F38" s="133"/>
      <c r="G38" s="132"/>
      <c r="H38" s="193">
        <v>0</v>
      </c>
      <c r="I38" s="132"/>
      <c r="J38" s="207">
        <v>1.98</v>
      </c>
      <c r="K38" s="208">
        <v>1</v>
      </c>
      <c r="L38" s="209">
        <f>+H38*J38*K38</f>
        <v>0</v>
      </c>
      <c r="M38" s="195"/>
      <c r="N38" s="109"/>
      <c r="O38" s="197"/>
      <c r="P38" s="178" t="s">
        <v>497</v>
      </c>
      <c r="Q38" s="132"/>
      <c r="R38" s="194">
        <f>H38</f>
        <v>0</v>
      </c>
      <c r="S38" s="132"/>
      <c r="T38" s="207">
        <v>1.98</v>
      </c>
      <c r="U38" s="208">
        <v>1</v>
      </c>
      <c r="V38" s="209">
        <f>+R38*T38*U38</f>
        <v>0</v>
      </c>
      <c r="W38" s="133"/>
      <c r="X38" s="110"/>
      <c r="AB38" s="283">
        <v>753</v>
      </c>
      <c r="AC38" s="294" t="s">
        <v>38</v>
      </c>
      <c r="AD38" s="294">
        <v>753</v>
      </c>
      <c r="AE38" s="83"/>
      <c r="AF38" s="320"/>
      <c r="AG38" s="320"/>
    </row>
    <row r="39" spans="2:33" ht="12" customHeight="1" x14ac:dyDescent="0.2">
      <c r="B39" s="107"/>
      <c r="C39" s="132"/>
      <c r="D39" s="133"/>
      <c r="E39" s="133"/>
      <c r="F39" s="133"/>
      <c r="G39" s="132"/>
      <c r="H39" s="132"/>
      <c r="I39" s="132"/>
      <c r="J39" s="132"/>
      <c r="K39" s="176"/>
      <c r="L39" s="177"/>
      <c r="M39" s="195"/>
      <c r="N39" s="109"/>
      <c r="O39" s="197"/>
      <c r="P39" s="178"/>
      <c r="Q39" s="132"/>
      <c r="R39" s="132"/>
      <c r="S39" s="132"/>
      <c r="T39" s="132"/>
      <c r="U39" s="176"/>
      <c r="V39" s="177"/>
      <c r="W39" s="133"/>
      <c r="X39" s="110"/>
      <c r="AB39" s="283">
        <v>209</v>
      </c>
      <c r="AC39" s="294" t="s">
        <v>39</v>
      </c>
      <c r="AD39" s="294">
        <v>209</v>
      </c>
      <c r="AE39" s="83"/>
      <c r="AF39" s="320"/>
      <c r="AG39" s="320"/>
    </row>
    <row r="40" spans="2:33" ht="12" customHeight="1" x14ac:dyDescent="0.2">
      <c r="B40" s="107"/>
      <c r="C40" s="132"/>
      <c r="D40" s="133" t="s">
        <v>456</v>
      </c>
      <c r="E40" s="133"/>
      <c r="F40" s="133"/>
      <c r="G40" s="132"/>
      <c r="H40" s="193">
        <v>0</v>
      </c>
      <c r="I40" s="132"/>
      <c r="J40" s="207">
        <v>3.46</v>
      </c>
      <c r="K40" s="208">
        <v>1</v>
      </c>
      <c r="L40" s="209">
        <f>+H40*J40*K40</f>
        <v>0</v>
      </c>
      <c r="M40" s="195"/>
      <c r="N40" s="109"/>
      <c r="O40" s="197"/>
      <c r="P40" s="178" t="s">
        <v>498</v>
      </c>
      <c r="Q40" s="132"/>
      <c r="R40" s="194">
        <f>H40</f>
        <v>0</v>
      </c>
      <c r="S40" s="132"/>
      <c r="T40" s="207">
        <v>3.46</v>
      </c>
      <c r="U40" s="208">
        <v>1</v>
      </c>
      <c r="V40" s="209">
        <f>+R40*T40*U40</f>
        <v>0</v>
      </c>
      <c r="W40" s="133"/>
      <c r="X40" s="110"/>
      <c r="AB40" s="283">
        <v>375</v>
      </c>
      <c r="AC40" s="294" t="s">
        <v>40</v>
      </c>
      <c r="AD40" s="294">
        <v>375</v>
      </c>
      <c r="AE40" s="83"/>
      <c r="AF40" s="320"/>
      <c r="AG40" s="320"/>
    </row>
    <row r="41" spans="2:33" ht="12" customHeight="1" x14ac:dyDescent="0.2">
      <c r="B41" s="107"/>
      <c r="C41" s="132"/>
      <c r="D41" s="133" t="s">
        <v>457</v>
      </c>
      <c r="E41" s="133"/>
      <c r="F41" s="133"/>
      <c r="G41" s="132"/>
      <c r="H41" s="193">
        <v>0</v>
      </c>
      <c r="I41" s="132"/>
      <c r="J41" s="207">
        <v>3.46</v>
      </c>
      <c r="K41" s="208">
        <v>4.3</v>
      </c>
      <c r="L41" s="209">
        <f>+H41*J41*K41</f>
        <v>0</v>
      </c>
      <c r="M41" s="195"/>
      <c r="N41" s="109"/>
      <c r="O41" s="197"/>
      <c r="P41" s="178" t="s">
        <v>499</v>
      </c>
      <c r="Q41" s="132"/>
      <c r="R41" s="194">
        <f>H41</f>
        <v>0</v>
      </c>
      <c r="S41" s="132"/>
      <c r="T41" s="207">
        <v>3.46</v>
      </c>
      <c r="U41" s="208">
        <v>4.3</v>
      </c>
      <c r="V41" s="209">
        <f>+R41*T41*U41</f>
        <v>0</v>
      </c>
      <c r="W41" s="133"/>
      <c r="X41" s="110"/>
      <c r="AB41" s="283">
        <v>1728</v>
      </c>
      <c r="AC41" s="294" t="s">
        <v>42</v>
      </c>
      <c r="AD41" s="294">
        <v>1728</v>
      </c>
      <c r="AE41" s="83"/>
      <c r="AF41" s="320"/>
      <c r="AG41" s="320"/>
    </row>
    <row r="42" spans="2:33" ht="12" customHeight="1" x14ac:dyDescent="0.2">
      <c r="B42" s="107"/>
      <c r="C42" s="132"/>
      <c r="D42" s="133" t="s">
        <v>458</v>
      </c>
      <c r="E42" s="133"/>
      <c r="F42" s="133"/>
      <c r="G42" s="132"/>
      <c r="H42" s="193">
        <v>0</v>
      </c>
      <c r="I42" s="132"/>
      <c r="J42" s="207">
        <v>3.46</v>
      </c>
      <c r="K42" s="208">
        <v>2.86</v>
      </c>
      <c r="L42" s="209">
        <f>+H42*J42*K42</f>
        <v>0</v>
      </c>
      <c r="M42" s="195"/>
      <c r="N42" s="109"/>
      <c r="O42" s="197"/>
      <c r="P42" s="178" t="s">
        <v>500</v>
      </c>
      <c r="Q42" s="132"/>
      <c r="R42" s="194">
        <f>H42</f>
        <v>0</v>
      </c>
      <c r="S42" s="132"/>
      <c r="T42" s="207">
        <v>3.46</v>
      </c>
      <c r="U42" s="208">
        <v>2.86</v>
      </c>
      <c r="V42" s="209">
        <f>+R42*T42*U42</f>
        <v>0</v>
      </c>
      <c r="W42" s="133"/>
      <c r="X42" s="110"/>
      <c r="AB42" s="283">
        <v>376</v>
      </c>
      <c r="AC42" s="294" t="s">
        <v>43</v>
      </c>
      <c r="AD42" s="294">
        <v>376</v>
      </c>
      <c r="AE42" s="83"/>
      <c r="AF42" s="320"/>
      <c r="AG42" s="320"/>
    </row>
    <row r="43" spans="2:33" ht="12" customHeight="1" x14ac:dyDescent="0.2">
      <c r="B43" s="107"/>
      <c r="C43" s="132"/>
      <c r="D43" s="133" t="s">
        <v>459</v>
      </c>
      <c r="E43" s="133"/>
      <c r="F43" s="133"/>
      <c r="G43" s="132"/>
      <c r="H43" s="193">
        <v>0</v>
      </c>
      <c r="I43" s="132"/>
      <c r="J43" s="207">
        <v>3.46</v>
      </c>
      <c r="K43" s="208">
        <v>1.43</v>
      </c>
      <c r="L43" s="209">
        <f>+H43*J43*K43</f>
        <v>0</v>
      </c>
      <c r="M43" s="195"/>
      <c r="N43" s="109"/>
      <c r="O43" s="197"/>
      <c r="P43" s="178" t="s">
        <v>501</v>
      </c>
      <c r="Q43" s="132"/>
      <c r="R43" s="194">
        <f>H43</f>
        <v>0</v>
      </c>
      <c r="S43" s="132"/>
      <c r="T43" s="207">
        <v>3.46</v>
      </c>
      <c r="U43" s="208">
        <v>1.43</v>
      </c>
      <c r="V43" s="209">
        <f>+R43*T43*U43</f>
        <v>0</v>
      </c>
      <c r="W43" s="133"/>
      <c r="X43" s="110"/>
      <c r="AB43" s="283">
        <v>377</v>
      </c>
      <c r="AC43" s="294" t="s">
        <v>44</v>
      </c>
      <c r="AD43" s="294">
        <v>377</v>
      </c>
      <c r="AE43" s="83"/>
      <c r="AF43" s="320"/>
      <c r="AG43" s="320"/>
    </row>
    <row r="44" spans="2:33" ht="12" customHeight="1" x14ac:dyDescent="0.2">
      <c r="B44" s="107"/>
      <c r="C44" s="132"/>
      <c r="D44" s="133"/>
      <c r="E44" s="133"/>
      <c r="F44" s="179"/>
      <c r="G44" s="132"/>
      <c r="H44" s="217">
        <f>SUM(H37:H43)</f>
        <v>0</v>
      </c>
      <c r="I44" s="218"/>
      <c r="J44" s="219"/>
      <c r="K44" s="220"/>
      <c r="L44" s="215" t="str">
        <f>IF(H44=0,"",IF(OR((SUM(H37:H43))&lt;0.95*H21,(SUM(H37:H43))&gt;1.05*H21),B133,""))</f>
        <v/>
      </c>
      <c r="M44" s="195"/>
      <c r="N44" s="109"/>
      <c r="O44" s="197"/>
      <c r="P44" s="180"/>
      <c r="Q44" s="132"/>
      <c r="R44" s="221">
        <f>SUM(R37:R43)</f>
        <v>0</v>
      </c>
      <c r="S44" s="217"/>
      <c r="T44" s="217"/>
      <c r="U44" s="220"/>
      <c r="V44" s="216" t="str">
        <f>IF(R44=0,"",IF(OR((SUM(R37:R43))&lt;0.95*R21,(SUM(R37:R43))&gt;1.05*R21),B134,""))</f>
        <v/>
      </c>
      <c r="W44" s="133"/>
      <c r="X44" s="110"/>
      <c r="AB44" s="283">
        <v>1901</v>
      </c>
      <c r="AC44" s="294" t="s">
        <v>509</v>
      </c>
      <c r="AD44" s="294">
        <v>1901</v>
      </c>
      <c r="AE44" s="83"/>
      <c r="AF44" s="320"/>
      <c r="AG44" s="320"/>
    </row>
    <row r="45" spans="2:33" ht="12" customHeight="1" thickBot="1" x14ac:dyDescent="0.25">
      <c r="B45" s="107"/>
      <c r="C45" s="132"/>
      <c r="D45" s="156"/>
      <c r="E45" s="156"/>
      <c r="F45" s="157"/>
      <c r="G45" s="157"/>
      <c r="H45" s="157"/>
      <c r="I45" s="157"/>
      <c r="J45" s="201"/>
      <c r="K45" s="201"/>
      <c r="L45" s="201"/>
      <c r="M45" s="195"/>
      <c r="N45" s="109"/>
      <c r="O45" s="197"/>
      <c r="P45" s="157"/>
      <c r="Q45" s="157"/>
      <c r="R45" s="157"/>
      <c r="S45" s="157"/>
      <c r="T45" s="157"/>
      <c r="U45" s="157"/>
      <c r="V45" s="157"/>
      <c r="W45" s="133"/>
      <c r="X45" s="110"/>
      <c r="AB45" s="283">
        <v>755</v>
      </c>
      <c r="AC45" s="294" t="s">
        <v>45</v>
      </c>
      <c r="AD45" s="294">
        <v>755</v>
      </c>
      <c r="AE45" s="83"/>
      <c r="AF45" s="320"/>
      <c r="AG45" s="320"/>
    </row>
    <row r="46" spans="2:33" ht="12" customHeight="1" thickTop="1" x14ac:dyDescent="0.2">
      <c r="B46" s="107"/>
      <c r="C46" s="132"/>
      <c r="D46" s="147"/>
      <c r="E46" s="147"/>
      <c r="F46" s="146"/>
      <c r="G46" s="146"/>
      <c r="H46" s="146"/>
      <c r="I46" s="146"/>
      <c r="J46" s="200"/>
      <c r="K46" s="200"/>
      <c r="L46" s="200"/>
      <c r="M46" s="195"/>
      <c r="N46" s="109"/>
      <c r="O46" s="197"/>
      <c r="P46" s="146"/>
      <c r="Q46" s="146"/>
      <c r="R46" s="146"/>
      <c r="S46" s="146"/>
      <c r="T46" s="146"/>
      <c r="U46" s="146"/>
      <c r="V46" s="146"/>
      <c r="W46" s="133"/>
      <c r="X46" s="110"/>
      <c r="AB46" s="283">
        <v>1681</v>
      </c>
      <c r="AC46" s="294" t="s">
        <v>46</v>
      </c>
      <c r="AD46" s="294">
        <v>1681</v>
      </c>
      <c r="AE46" s="83"/>
      <c r="AF46" s="320"/>
      <c r="AG46" s="320"/>
    </row>
    <row r="47" spans="2:33" ht="12" customHeight="1" x14ac:dyDescent="0.2">
      <c r="B47" s="107"/>
      <c r="C47" s="132"/>
      <c r="D47" s="128" t="s">
        <v>460</v>
      </c>
      <c r="E47" s="133"/>
      <c r="F47" s="132"/>
      <c r="G47" s="132"/>
      <c r="H47" s="132"/>
      <c r="I47" s="132"/>
      <c r="J47" s="181"/>
      <c r="K47" s="181"/>
      <c r="L47" s="181"/>
      <c r="M47" s="195"/>
      <c r="N47" s="109"/>
      <c r="O47" s="197"/>
      <c r="P47" s="132"/>
      <c r="Q47" s="132"/>
      <c r="R47" s="132"/>
      <c r="S47" s="132"/>
      <c r="T47" s="132"/>
      <c r="U47" s="132"/>
      <c r="V47" s="132"/>
      <c r="W47" s="133"/>
      <c r="X47" s="110"/>
      <c r="AB47" s="283">
        <v>147</v>
      </c>
      <c r="AC47" s="294" t="s">
        <v>47</v>
      </c>
      <c r="AD47" s="294">
        <v>147</v>
      </c>
      <c r="AE47" s="83"/>
      <c r="AF47" s="320"/>
      <c r="AG47" s="320"/>
    </row>
    <row r="48" spans="2:33" ht="12" customHeight="1" x14ac:dyDescent="0.2">
      <c r="B48" s="107"/>
      <c r="C48" s="132"/>
      <c r="D48" s="133" t="s">
        <v>448</v>
      </c>
      <c r="E48" s="133"/>
      <c r="F48" s="132"/>
      <c r="G48" s="132"/>
      <c r="H48" s="181"/>
      <c r="I48" s="132"/>
      <c r="J48" s="151">
        <f>+J22</f>
        <v>0</v>
      </c>
      <c r="K48" s="151">
        <f>+K22</f>
        <v>0</v>
      </c>
      <c r="L48" s="151">
        <f>SUM(J48:K48)</f>
        <v>0</v>
      </c>
      <c r="M48" s="195"/>
      <c r="N48" s="109"/>
      <c r="O48" s="197"/>
      <c r="P48" s="133"/>
      <c r="Q48" s="132"/>
      <c r="R48" s="133"/>
      <c r="S48" s="132"/>
      <c r="T48" s="151">
        <f>+T22</f>
        <v>0</v>
      </c>
      <c r="U48" s="151">
        <f>+U22</f>
        <v>0</v>
      </c>
      <c r="V48" s="151">
        <f>SUM(T48:U48)</f>
        <v>0</v>
      </c>
      <c r="W48" s="133"/>
      <c r="X48" s="110"/>
      <c r="AB48" s="283">
        <v>654</v>
      </c>
      <c r="AC48" s="294" t="s">
        <v>48</v>
      </c>
      <c r="AD48" s="294">
        <v>654</v>
      </c>
      <c r="AE48" s="83"/>
      <c r="AF48" s="320"/>
      <c r="AG48" s="320"/>
    </row>
    <row r="49" spans="2:35" ht="12" customHeight="1" x14ac:dyDescent="0.2">
      <c r="B49" s="107"/>
      <c r="C49" s="132"/>
      <c r="D49" s="133" t="s">
        <v>449</v>
      </c>
      <c r="E49" s="133"/>
      <c r="F49" s="132"/>
      <c r="G49" s="132"/>
      <c r="H49" s="181"/>
      <c r="I49" s="132"/>
      <c r="J49" s="151">
        <f>+J23</f>
        <v>0</v>
      </c>
      <c r="K49" s="151">
        <f>+K23</f>
        <v>0</v>
      </c>
      <c r="L49" s="151">
        <f>SUM(J49:K49)</f>
        <v>0</v>
      </c>
      <c r="M49" s="195"/>
      <c r="N49" s="109"/>
      <c r="O49" s="197"/>
      <c r="P49" s="133"/>
      <c r="Q49" s="132"/>
      <c r="R49" s="133"/>
      <c r="S49" s="132"/>
      <c r="T49" s="151">
        <f>+T23</f>
        <v>0</v>
      </c>
      <c r="U49" s="151">
        <f>+U23</f>
        <v>0</v>
      </c>
      <c r="V49" s="151">
        <f>SUM(T49:U49)</f>
        <v>0</v>
      </c>
      <c r="W49" s="133"/>
      <c r="X49" s="110"/>
      <c r="AB49" s="283">
        <v>756</v>
      </c>
      <c r="AC49" s="294" t="s">
        <v>49</v>
      </c>
      <c r="AD49" s="294">
        <v>756</v>
      </c>
      <c r="AE49" s="83"/>
      <c r="AF49" s="320"/>
      <c r="AG49" s="320"/>
    </row>
    <row r="50" spans="2:35" s="91" customFormat="1" ht="12" customHeight="1" x14ac:dyDescent="0.2">
      <c r="B50" s="116"/>
      <c r="C50" s="134"/>
      <c r="D50" s="128"/>
      <c r="E50" s="128"/>
      <c r="F50" s="134"/>
      <c r="G50" s="134"/>
      <c r="H50" s="182"/>
      <c r="I50" s="134"/>
      <c r="J50" s="160">
        <f>IF(SUM(J48:J49)=0,J21,SUM(J48:J49))</f>
        <v>141904126.3218174</v>
      </c>
      <c r="K50" s="160">
        <f>IF(SUM(K48:K49)=0,K21,SUM(K48:K49))</f>
        <v>2248785.4232226163</v>
      </c>
      <c r="L50" s="160">
        <f>SUM(J50:K50)</f>
        <v>144152911.74504</v>
      </c>
      <c r="M50" s="196"/>
      <c r="N50" s="167"/>
      <c r="O50" s="198"/>
      <c r="P50" s="128"/>
      <c r="Q50" s="134"/>
      <c r="R50" s="128"/>
      <c r="S50" s="134"/>
      <c r="T50" s="160">
        <f>IF(SUM(T48:T49)=0,T21,SUM(T48:T49))</f>
        <v>144274839.64938951</v>
      </c>
      <c r="U50" s="160">
        <f>IF(SUM(U48:U49)=0,U21,SUM(U48:U49))</f>
        <v>2286354.6307704882</v>
      </c>
      <c r="V50" s="160">
        <f>SUM(T50:U50)</f>
        <v>146561194.28015998</v>
      </c>
      <c r="W50" s="128"/>
      <c r="X50" s="111"/>
      <c r="AB50" s="283">
        <v>757</v>
      </c>
      <c r="AC50" s="294" t="s">
        <v>50</v>
      </c>
      <c r="AD50" s="294">
        <v>757</v>
      </c>
      <c r="AF50" s="320"/>
      <c r="AG50" s="320"/>
      <c r="AH50" s="83"/>
      <c r="AI50" s="83"/>
    </row>
    <row r="51" spans="2:35" s="91" customFormat="1" ht="12" customHeight="1" x14ac:dyDescent="0.2">
      <c r="B51" s="116"/>
      <c r="C51" s="134"/>
      <c r="D51" s="128" t="s">
        <v>461</v>
      </c>
      <c r="E51" s="128"/>
      <c r="F51" s="134"/>
      <c r="G51" s="134"/>
      <c r="H51" s="182"/>
      <c r="I51" s="134"/>
      <c r="J51" s="135"/>
      <c r="K51" s="135"/>
      <c r="L51" s="135"/>
      <c r="M51" s="196"/>
      <c r="N51" s="167"/>
      <c r="O51" s="198"/>
      <c r="P51" s="128"/>
      <c r="Q51" s="134"/>
      <c r="R51" s="128"/>
      <c r="S51" s="134"/>
      <c r="T51" s="135"/>
      <c r="U51" s="135"/>
      <c r="V51" s="135"/>
      <c r="W51" s="128"/>
      <c r="X51" s="111"/>
      <c r="AB51" s="283">
        <v>758</v>
      </c>
      <c r="AC51" s="294" t="s">
        <v>51</v>
      </c>
      <c r="AD51" s="294">
        <v>758</v>
      </c>
      <c r="AF51" s="320"/>
      <c r="AG51" s="320"/>
      <c r="AH51" s="83"/>
      <c r="AI51" s="83"/>
    </row>
    <row r="52" spans="2:35" ht="12" customHeight="1" x14ac:dyDescent="0.2">
      <c r="B52" s="107"/>
      <c r="C52" s="132"/>
      <c r="D52" s="133" t="s">
        <v>417</v>
      </c>
      <c r="E52" s="133"/>
      <c r="F52" s="132" t="s">
        <v>391</v>
      </c>
      <c r="G52" s="132"/>
      <c r="H52" s="181"/>
      <c r="I52" s="132"/>
      <c r="J52" s="151">
        <f>J24</f>
        <v>390922219.77983999</v>
      </c>
      <c r="K52" s="151">
        <f>K24</f>
        <v>39911150.867839999</v>
      </c>
      <c r="L52" s="151">
        <f>SUM(J52:K52)</f>
        <v>430833370.64767998</v>
      </c>
      <c r="M52" s="195"/>
      <c r="N52" s="109"/>
      <c r="O52" s="197"/>
      <c r="P52" s="133"/>
      <c r="Q52" s="132"/>
      <c r="R52" s="133"/>
      <c r="S52" s="132"/>
      <c r="T52" s="151">
        <f>T24</f>
        <v>397453139.91935998</v>
      </c>
      <c r="U52" s="151">
        <f>U24</f>
        <v>40577924.271360002</v>
      </c>
      <c r="V52" s="151">
        <f>SUM(T52:U52)</f>
        <v>438031064.19071996</v>
      </c>
      <c r="W52" s="133"/>
      <c r="X52" s="117"/>
      <c r="AB52" s="283">
        <v>501</v>
      </c>
      <c r="AC52" s="294" t="s">
        <v>52</v>
      </c>
      <c r="AD52" s="294">
        <v>501</v>
      </c>
      <c r="AE52" s="83"/>
      <c r="AF52" s="320"/>
      <c r="AG52" s="320"/>
    </row>
    <row r="53" spans="2:35" ht="12" customHeight="1" x14ac:dyDescent="0.2">
      <c r="B53" s="107"/>
      <c r="C53" s="132"/>
      <c r="D53" s="133" t="s">
        <v>450</v>
      </c>
      <c r="E53" s="133"/>
      <c r="F53" s="132"/>
      <c r="G53" s="132"/>
      <c r="H53" s="132"/>
      <c r="I53" s="132"/>
      <c r="J53" s="151">
        <f>J25</f>
        <v>8309924.4287999989</v>
      </c>
      <c r="K53" s="151">
        <f>K25</f>
        <v>0</v>
      </c>
      <c r="L53" s="151">
        <f>SUM(J53:K53)</f>
        <v>8309924.4287999989</v>
      </c>
      <c r="M53" s="195"/>
      <c r="N53" s="109"/>
      <c r="O53" s="197"/>
      <c r="P53" s="133"/>
      <c r="Q53" s="132"/>
      <c r="R53" s="133"/>
      <c r="S53" s="132"/>
      <c r="T53" s="151">
        <f>T25</f>
        <v>8448753.7151999995</v>
      </c>
      <c r="U53" s="151">
        <f>U25</f>
        <v>0</v>
      </c>
      <c r="V53" s="151">
        <f>SUM(T53:U53)</f>
        <v>8448753.7151999995</v>
      </c>
      <c r="W53" s="133"/>
      <c r="X53" s="117"/>
      <c r="AB53" s="283">
        <v>1876</v>
      </c>
      <c r="AC53" s="294" t="s">
        <v>53</v>
      </c>
      <c r="AD53" s="294">
        <v>1876</v>
      </c>
      <c r="AE53" s="83"/>
      <c r="AF53" s="320"/>
      <c r="AG53" s="320"/>
    </row>
    <row r="54" spans="2:35" s="91" customFormat="1" ht="12" customHeight="1" x14ac:dyDescent="0.2">
      <c r="B54" s="116"/>
      <c r="C54" s="134"/>
      <c r="D54" s="128"/>
      <c r="E54" s="128"/>
      <c r="F54" s="134"/>
      <c r="G54" s="134"/>
      <c r="H54" s="134"/>
      <c r="I54" s="134"/>
      <c r="J54" s="160">
        <f>(J52+J53)</f>
        <v>399232144.20863998</v>
      </c>
      <c r="K54" s="160">
        <f>(K52+K53)</f>
        <v>39911150.867839999</v>
      </c>
      <c r="L54" s="160">
        <f>SUM(J54:K54)</f>
        <v>439143295.07647997</v>
      </c>
      <c r="M54" s="196"/>
      <c r="N54" s="167"/>
      <c r="O54" s="198"/>
      <c r="P54" s="128"/>
      <c r="Q54" s="134"/>
      <c r="R54" s="128"/>
      <c r="S54" s="134"/>
      <c r="T54" s="160">
        <f>(T52+T53)</f>
        <v>405901893.63455999</v>
      </c>
      <c r="U54" s="160">
        <f>(U52+U53)</f>
        <v>40577924.271360002</v>
      </c>
      <c r="V54" s="160">
        <f>SUM(T54:U54)</f>
        <v>446479817.90591997</v>
      </c>
      <c r="W54" s="128"/>
      <c r="X54" s="118"/>
      <c r="AB54" s="283">
        <v>213</v>
      </c>
      <c r="AC54" s="294" t="s">
        <v>54</v>
      </c>
      <c r="AD54" s="294">
        <v>213</v>
      </c>
      <c r="AF54" s="320"/>
      <c r="AG54" s="320"/>
      <c r="AH54" s="83"/>
      <c r="AI54" s="83"/>
    </row>
    <row r="55" spans="2:35" ht="12" customHeight="1" x14ac:dyDescent="0.2">
      <c r="B55" s="107"/>
      <c r="C55" s="132"/>
      <c r="D55" s="128" t="s">
        <v>462</v>
      </c>
      <c r="E55" s="133"/>
      <c r="F55" s="132"/>
      <c r="G55" s="132"/>
      <c r="H55" s="132"/>
      <c r="I55" s="132"/>
      <c r="J55" s="132"/>
      <c r="K55" s="132"/>
      <c r="L55" s="132"/>
      <c r="M55" s="195"/>
      <c r="N55" s="109"/>
      <c r="O55" s="197"/>
      <c r="P55" s="132"/>
      <c r="Q55" s="132"/>
      <c r="R55" s="132"/>
      <c r="S55" s="132"/>
      <c r="T55" s="132"/>
      <c r="U55" s="132"/>
      <c r="V55" s="132"/>
      <c r="W55" s="133"/>
      <c r="X55" s="110"/>
      <c r="AB55" s="283">
        <v>899</v>
      </c>
      <c r="AC55" s="294" t="s">
        <v>55</v>
      </c>
      <c r="AD55" s="294">
        <v>899</v>
      </c>
      <c r="AE55" s="83"/>
      <c r="AF55" s="320"/>
      <c r="AG55" s="320"/>
    </row>
    <row r="56" spans="2:35" ht="12" customHeight="1" x14ac:dyDescent="0.2">
      <c r="B56" s="107"/>
      <c r="C56" s="132"/>
      <c r="D56" s="133" t="s">
        <v>463</v>
      </c>
      <c r="E56" s="133"/>
      <c r="F56" s="132"/>
      <c r="G56" s="132"/>
      <c r="H56" s="132"/>
      <c r="I56" s="132"/>
      <c r="J56" s="151">
        <f>J32</f>
        <v>1415403067.7909744</v>
      </c>
      <c r="K56" s="151">
        <f>K32</f>
        <v>760103239.24711275</v>
      </c>
      <c r="L56" s="151">
        <f>L32</f>
        <v>2175506307.0380869</v>
      </c>
      <c r="M56" s="195"/>
      <c r="N56" s="109"/>
      <c r="O56" s="197"/>
      <c r="P56" s="183"/>
      <c r="Q56" s="172"/>
      <c r="R56" s="183"/>
      <c r="S56" s="172"/>
      <c r="T56" s="151">
        <f>T32</f>
        <v>1436151769.6286745</v>
      </c>
      <c r="U56" s="151">
        <f>U32</f>
        <v>769071134.53931439</v>
      </c>
      <c r="V56" s="151">
        <f>V32</f>
        <v>2205222904.1679888</v>
      </c>
      <c r="W56" s="133"/>
      <c r="X56" s="110"/>
      <c r="AB56" s="283">
        <v>312</v>
      </c>
      <c r="AC56" s="294" t="s">
        <v>56</v>
      </c>
      <c r="AD56" s="294">
        <v>312</v>
      </c>
      <c r="AE56" s="83"/>
      <c r="AF56" s="320"/>
      <c r="AG56" s="320"/>
    </row>
    <row r="57" spans="2:35" ht="12" customHeight="1" x14ac:dyDescent="0.2">
      <c r="B57" s="107"/>
      <c r="C57" s="132"/>
      <c r="D57" s="133" t="s">
        <v>464</v>
      </c>
      <c r="E57" s="133"/>
      <c r="F57" s="132"/>
      <c r="G57" s="132"/>
      <c r="H57" s="184"/>
      <c r="I57" s="132"/>
      <c r="J57" s="151">
        <f>J50+J54</f>
        <v>541136270.53045738</v>
      </c>
      <c r="K57" s="151">
        <f>K50+K54</f>
        <v>42159936.291062616</v>
      </c>
      <c r="L57" s="151">
        <f>L50+L54</f>
        <v>583296206.82151997</v>
      </c>
      <c r="M57" s="195"/>
      <c r="N57" s="109"/>
      <c r="O57" s="197"/>
      <c r="P57" s="183"/>
      <c r="Q57" s="172"/>
      <c r="R57" s="183"/>
      <c r="S57" s="172"/>
      <c r="T57" s="151">
        <f>T50+T54</f>
        <v>550176733.28394949</v>
      </c>
      <c r="U57" s="151">
        <f>U50+U54</f>
        <v>42864278.902130492</v>
      </c>
      <c r="V57" s="151">
        <f>V50+V54</f>
        <v>593041012.18607998</v>
      </c>
      <c r="W57" s="133"/>
      <c r="X57" s="110"/>
      <c r="AB57" s="283">
        <v>313</v>
      </c>
      <c r="AC57" s="294" t="s">
        <v>57</v>
      </c>
      <c r="AD57" s="294">
        <v>313</v>
      </c>
      <c r="AE57" s="83"/>
      <c r="AF57" s="320"/>
      <c r="AG57" s="320"/>
    </row>
    <row r="58" spans="2:35" s="91" customFormat="1" ht="12" customHeight="1" x14ac:dyDescent="0.2">
      <c r="B58" s="116"/>
      <c r="C58" s="134"/>
      <c r="D58" s="128" t="s">
        <v>453</v>
      </c>
      <c r="E58" s="128"/>
      <c r="F58" s="134"/>
      <c r="G58" s="134"/>
      <c r="H58" s="134"/>
      <c r="I58" s="134"/>
      <c r="J58" s="160">
        <f>J56-J57</f>
        <v>874266797.260517</v>
      </c>
      <c r="K58" s="160">
        <f>K56-K57</f>
        <v>717943302.95605016</v>
      </c>
      <c r="L58" s="160">
        <f>L56-L57</f>
        <v>1592210100.216567</v>
      </c>
      <c r="M58" s="196"/>
      <c r="N58" s="167"/>
      <c r="O58" s="198"/>
      <c r="P58" s="185"/>
      <c r="Q58" s="135"/>
      <c r="R58" s="185"/>
      <c r="S58" s="135"/>
      <c r="T58" s="160">
        <f>T56-T57</f>
        <v>885975036.34472501</v>
      </c>
      <c r="U58" s="160">
        <f>U56-U57</f>
        <v>726206855.6371839</v>
      </c>
      <c r="V58" s="160">
        <f>V56-V57</f>
        <v>1612181891.9819088</v>
      </c>
      <c r="W58" s="128"/>
      <c r="X58" s="119"/>
      <c r="AB58" s="283">
        <v>214</v>
      </c>
      <c r="AC58" s="294" t="s">
        <v>58</v>
      </c>
      <c r="AD58" s="294">
        <v>214</v>
      </c>
      <c r="AF58" s="320"/>
      <c r="AG58" s="320"/>
      <c r="AH58" s="83"/>
      <c r="AI58" s="83"/>
    </row>
    <row r="59" spans="2:35" ht="12" customHeight="1" x14ac:dyDescent="0.2">
      <c r="B59" s="107"/>
      <c r="C59" s="132"/>
      <c r="D59" s="133"/>
      <c r="E59" s="133"/>
      <c r="F59" s="132"/>
      <c r="G59" s="132"/>
      <c r="H59" s="132"/>
      <c r="I59" s="132"/>
      <c r="J59" s="132"/>
      <c r="K59" s="137"/>
      <c r="L59" s="137"/>
      <c r="M59" s="195"/>
      <c r="N59" s="109"/>
      <c r="O59" s="197"/>
      <c r="P59" s="133"/>
      <c r="Q59" s="132"/>
      <c r="R59" s="133"/>
      <c r="S59" s="132"/>
      <c r="T59" s="136"/>
      <c r="U59" s="136"/>
      <c r="V59" s="132"/>
      <c r="W59" s="133"/>
      <c r="X59" s="110"/>
      <c r="AB59" s="283">
        <v>502</v>
      </c>
      <c r="AC59" s="294" t="s">
        <v>60</v>
      </c>
      <c r="AD59" s="294">
        <v>502</v>
      </c>
      <c r="AE59" s="83"/>
      <c r="AF59" s="320"/>
      <c r="AG59" s="320"/>
    </row>
    <row r="60" spans="2:35" ht="12" customHeight="1" x14ac:dyDescent="0.2">
      <c r="B60" s="107"/>
      <c r="C60" s="108"/>
      <c r="D60" s="109"/>
      <c r="E60" s="109"/>
      <c r="F60" s="108"/>
      <c r="G60" s="108"/>
      <c r="H60" s="108"/>
      <c r="I60" s="108"/>
      <c r="J60" s="108"/>
      <c r="K60" s="120"/>
      <c r="L60" s="120"/>
      <c r="M60" s="109"/>
      <c r="N60" s="109"/>
      <c r="O60" s="108"/>
      <c r="P60" s="109"/>
      <c r="Q60" s="108"/>
      <c r="R60" s="109"/>
      <c r="S60" s="108"/>
      <c r="T60" s="121"/>
      <c r="U60" s="121"/>
      <c r="V60" s="108"/>
      <c r="W60" s="109"/>
      <c r="X60" s="110"/>
      <c r="AB60" s="283">
        <v>383</v>
      </c>
      <c r="AC60" s="294" t="s">
        <v>61</v>
      </c>
      <c r="AD60" s="294">
        <v>383</v>
      </c>
      <c r="AE60" s="83"/>
      <c r="AF60" s="320"/>
      <c r="AG60" s="320"/>
    </row>
    <row r="61" spans="2:35" s="97" customFormat="1" ht="12" customHeight="1" x14ac:dyDescent="0.25">
      <c r="B61" s="168"/>
      <c r="C61" s="123"/>
      <c r="D61" s="122"/>
      <c r="E61" s="122"/>
      <c r="F61" s="123"/>
      <c r="G61" s="123"/>
      <c r="H61" s="123"/>
      <c r="I61" s="123"/>
      <c r="J61" s="123"/>
      <c r="K61" s="123"/>
      <c r="L61" s="123"/>
      <c r="M61" s="122"/>
      <c r="N61" s="122"/>
      <c r="O61" s="123"/>
      <c r="P61" s="123"/>
      <c r="Q61" s="123"/>
      <c r="R61" s="123"/>
      <c r="S61" s="123"/>
      <c r="T61" s="123"/>
      <c r="U61" s="123"/>
      <c r="V61" s="123"/>
      <c r="W61" s="124" t="s">
        <v>470</v>
      </c>
      <c r="X61" s="125"/>
      <c r="AB61" s="283">
        <v>109</v>
      </c>
      <c r="AC61" s="294" t="s">
        <v>62</v>
      </c>
      <c r="AD61" s="294">
        <v>109</v>
      </c>
      <c r="AF61" s="320"/>
      <c r="AG61" s="320"/>
      <c r="AH61" s="83"/>
      <c r="AI61" s="83"/>
    </row>
    <row r="62" spans="2:35" ht="12" customHeight="1" x14ac:dyDescent="0.2">
      <c r="U62" s="93"/>
      <c r="V62" s="93"/>
      <c r="AB62" s="283">
        <v>1706</v>
      </c>
      <c r="AC62" s="294" t="s">
        <v>63</v>
      </c>
      <c r="AD62" s="294">
        <v>1706</v>
      </c>
      <c r="AE62" s="83"/>
      <c r="AF62" s="320"/>
      <c r="AG62" s="320"/>
    </row>
    <row r="63" spans="2:35" ht="12" customHeight="1" x14ac:dyDescent="0.2">
      <c r="U63" s="93"/>
      <c r="V63" s="93"/>
      <c r="AB63" s="283">
        <v>1684</v>
      </c>
      <c r="AC63" s="294" t="s">
        <v>65</v>
      </c>
      <c r="AD63" s="294">
        <v>1684</v>
      </c>
      <c r="AE63" s="83"/>
      <c r="AF63" s="320"/>
      <c r="AG63" s="320"/>
    </row>
    <row r="64" spans="2:35" ht="12" customHeight="1" x14ac:dyDescent="0.2">
      <c r="B64" s="103"/>
      <c r="C64" s="104"/>
      <c r="D64" s="105"/>
      <c r="E64" s="105"/>
      <c r="F64" s="104"/>
      <c r="G64" s="104"/>
      <c r="H64" s="104"/>
      <c r="I64" s="104"/>
      <c r="J64" s="104"/>
      <c r="K64" s="104"/>
      <c r="L64" s="104"/>
      <c r="M64" s="105"/>
      <c r="N64" s="105"/>
      <c r="O64" s="104"/>
      <c r="P64" s="104"/>
      <c r="Q64" s="104"/>
      <c r="R64" s="104"/>
      <c r="S64" s="104"/>
      <c r="T64" s="104"/>
      <c r="U64" s="104"/>
      <c r="V64" s="104"/>
      <c r="W64" s="105"/>
      <c r="X64" s="106"/>
      <c r="AB64" s="283">
        <v>216</v>
      </c>
      <c r="AC64" s="294" t="s">
        <v>66</v>
      </c>
      <c r="AD64" s="294">
        <v>216</v>
      </c>
      <c r="AE64" s="83"/>
      <c r="AF64" s="320"/>
      <c r="AG64" s="320"/>
    </row>
    <row r="65" spans="2:33" ht="12" customHeight="1" x14ac:dyDescent="0.2">
      <c r="B65" s="107"/>
      <c r="C65" s="108"/>
      <c r="D65" s="109"/>
      <c r="E65" s="109"/>
      <c r="F65" s="108"/>
      <c r="G65" s="108"/>
      <c r="H65" s="108"/>
      <c r="I65" s="108"/>
      <c r="J65" s="165"/>
      <c r="K65" s="108"/>
      <c r="L65" s="108"/>
      <c r="M65" s="109"/>
      <c r="N65" s="109"/>
      <c r="O65" s="108"/>
      <c r="P65" s="108"/>
      <c r="Q65" s="108"/>
      <c r="R65" s="108"/>
      <c r="S65" s="108"/>
      <c r="T65" s="108"/>
      <c r="U65" s="108"/>
      <c r="V65" s="108"/>
      <c r="W65" s="109"/>
      <c r="X65" s="110"/>
      <c r="AB65" s="283">
        <v>148</v>
      </c>
      <c r="AC65" s="294" t="s">
        <v>67</v>
      </c>
      <c r="AD65" s="294">
        <v>148</v>
      </c>
      <c r="AE65" s="83"/>
      <c r="AF65" s="320"/>
      <c r="AG65" s="320"/>
    </row>
    <row r="66" spans="2:33" ht="17.25" customHeight="1" x14ac:dyDescent="0.3">
      <c r="B66" s="107"/>
      <c r="C66" s="186" t="s">
        <v>434</v>
      </c>
      <c r="D66" s="109"/>
      <c r="E66" s="109"/>
      <c r="F66" s="108"/>
      <c r="G66" s="108"/>
      <c r="H66" s="108"/>
      <c r="I66" s="108"/>
      <c r="J66" s="165"/>
      <c r="K66" s="108"/>
      <c r="L66" s="166"/>
      <c r="M66" s="109"/>
      <c r="N66" s="109"/>
      <c r="O66" s="108"/>
      <c r="P66" s="108"/>
      <c r="Q66" s="108"/>
      <c r="R66" s="108"/>
      <c r="S66" s="108"/>
      <c r="T66" s="108"/>
      <c r="U66" s="108"/>
      <c r="V66" s="121"/>
      <c r="W66" s="109"/>
      <c r="X66" s="111"/>
      <c r="AB66" s="283">
        <v>1891</v>
      </c>
      <c r="AC66" s="294" t="s">
        <v>385</v>
      </c>
      <c r="AD66" s="294">
        <v>1891</v>
      </c>
      <c r="AE66" s="83"/>
      <c r="AF66" s="320"/>
      <c r="AG66" s="320"/>
    </row>
    <row r="67" spans="2:33" ht="12" customHeight="1" x14ac:dyDescent="0.2">
      <c r="B67" s="107"/>
      <c r="C67" s="108"/>
      <c r="D67" s="109"/>
      <c r="E67" s="109"/>
      <c r="F67" s="108"/>
      <c r="G67" s="108"/>
      <c r="H67" s="108"/>
      <c r="I67" s="108"/>
      <c r="J67" s="238"/>
      <c r="K67" s="108"/>
      <c r="L67" s="108"/>
      <c r="M67" s="109"/>
      <c r="N67" s="109"/>
      <c r="O67" s="108"/>
      <c r="P67" s="108"/>
      <c r="Q67" s="108"/>
      <c r="R67" s="108"/>
      <c r="S67" s="108"/>
      <c r="T67" s="238"/>
      <c r="U67" s="108"/>
      <c r="V67" s="121"/>
      <c r="W67" s="109"/>
      <c r="X67" s="111"/>
      <c r="AB67" s="283">
        <v>310</v>
      </c>
      <c r="AC67" s="294" t="s">
        <v>68</v>
      </c>
      <c r="AD67" s="294">
        <v>310</v>
      </c>
      <c r="AE67" s="83"/>
      <c r="AF67" s="320"/>
      <c r="AG67" s="320"/>
    </row>
    <row r="68" spans="2:33" ht="12" customHeight="1" x14ac:dyDescent="0.25">
      <c r="B68" s="107"/>
      <c r="C68" s="83"/>
      <c r="D68" s="190" t="s">
        <v>493</v>
      </c>
      <c r="E68" s="191"/>
      <c r="F68" s="305">
        <f>tab!C4</f>
        <v>2023</v>
      </c>
      <c r="G68" s="306"/>
      <c r="H68" s="306"/>
      <c r="I68" s="306"/>
      <c r="J68" s="306"/>
      <c r="K68" s="306"/>
      <c r="L68" s="306"/>
      <c r="M68" s="187"/>
      <c r="N68" s="187"/>
      <c r="O68" s="277"/>
      <c r="P68" s="305">
        <f>tab!C5</f>
        <v>2024</v>
      </c>
      <c r="Q68" s="306"/>
      <c r="R68" s="306"/>
      <c r="S68" s="306"/>
      <c r="T68" s="306"/>
      <c r="U68" s="306"/>
      <c r="V68" s="306"/>
      <c r="W68" s="109"/>
      <c r="X68" s="110"/>
      <c r="AB68" s="283">
        <v>1940</v>
      </c>
      <c r="AC68" s="294" t="s">
        <v>653</v>
      </c>
      <c r="AD68" s="294">
        <v>1940</v>
      </c>
      <c r="AE68" s="83"/>
      <c r="AF68" s="320"/>
      <c r="AG68" s="320"/>
    </row>
    <row r="69" spans="2:33" ht="12" customHeight="1" x14ac:dyDescent="0.2">
      <c r="B69" s="112"/>
      <c r="C69" s="87"/>
      <c r="D69" s="192" t="str">
        <f>D7</f>
        <v>Nederland</v>
      </c>
      <c r="E69" s="88"/>
      <c r="F69" s="188" t="s">
        <v>435</v>
      </c>
      <c r="G69" s="188"/>
      <c r="H69" s="188" t="s">
        <v>436</v>
      </c>
      <c r="I69" s="188"/>
      <c r="J69" s="188" t="s">
        <v>437</v>
      </c>
      <c r="K69" s="188" t="s">
        <v>437</v>
      </c>
      <c r="L69" s="188" t="s">
        <v>438</v>
      </c>
      <c r="M69" s="189"/>
      <c r="N69" s="189"/>
      <c r="O69" s="188"/>
      <c r="P69" s="188" t="s">
        <v>435</v>
      </c>
      <c r="Q69" s="188"/>
      <c r="R69" s="188" t="s">
        <v>436</v>
      </c>
      <c r="S69" s="188"/>
      <c r="T69" s="188" t="s">
        <v>437</v>
      </c>
      <c r="U69" s="188" t="s">
        <v>437</v>
      </c>
      <c r="V69" s="188" t="s">
        <v>438</v>
      </c>
      <c r="W69" s="35"/>
      <c r="X69" s="115"/>
      <c r="AB69" s="283">
        <v>736</v>
      </c>
      <c r="AC69" s="294" t="s">
        <v>70</v>
      </c>
      <c r="AD69" s="294">
        <v>736</v>
      </c>
      <c r="AE69" s="83"/>
      <c r="AF69" s="320"/>
      <c r="AG69" s="320"/>
    </row>
    <row r="70" spans="2:33" ht="12" customHeight="1" x14ac:dyDescent="0.2">
      <c r="B70" s="112"/>
      <c r="C70" s="87"/>
      <c r="D70" s="88"/>
      <c r="E70" s="88"/>
      <c r="F70" s="188"/>
      <c r="G70" s="188"/>
      <c r="H70" s="188"/>
      <c r="I70" s="188"/>
      <c r="J70" s="188" t="s">
        <v>439</v>
      </c>
      <c r="K70" s="188" t="s">
        <v>440</v>
      </c>
      <c r="L70" s="188" t="s">
        <v>435</v>
      </c>
      <c r="M70" s="189"/>
      <c r="N70" s="189"/>
      <c r="O70" s="188"/>
      <c r="P70" s="188"/>
      <c r="Q70" s="188"/>
      <c r="R70" s="188"/>
      <c r="S70" s="188"/>
      <c r="T70" s="188" t="s">
        <v>439</v>
      </c>
      <c r="U70" s="188" t="s">
        <v>440</v>
      </c>
      <c r="V70" s="188" t="s">
        <v>435</v>
      </c>
      <c r="W70" s="35"/>
      <c r="X70" s="115"/>
      <c r="AB70" s="283">
        <v>1690</v>
      </c>
      <c r="AC70" s="294" t="s">
        <v>71</v>
      </c>
      <c r="AD70" s="294">
        <v>1690</v>
      </c>
      <c r="AE70" s="83"/>
      <c r="AF70" s="320"/>
      <c r="AG70" s="320"/>
    </row>
    <row r="71" spans="2:33" ht="12" customHeight="1" x14ac:dyDescent="0.2">
      <c r="B71" s="107"/>
      <c r="C71" s="108"/>
      <c r="D71" s="261">
        <f>VLOOKUP(D69,gemeentenaam,2,FALSE)</f>
        <v>9999</v>
      </c>
      <c r="E71" s="109"/>
      <c r="F71" s="108"/>
      <c r="G71" s="108"/>
      <c r="H71" s="108"/>
      <c r="I71" s="108"/>
      <c r="J71" s="108"/>
      <c r="K71" s="108"/>
      <c r="L71" s="108"/>
      <c r="M71" s="109"/>
      <c r="N71" s="109"/>
      <c r="O71" s="108"/>
      <c r="P71" s="108"/>
      <c r="Q71" s="108"/>
      <c r="R71" s="108"/>
      <c r="S71" s="108"/>
      <c r="T71" s="108"/>
      <c r="U71" s="108"/>
      <c r="V71" s="108"/>
      <c r="W71" s="109"/>
      <c r="X71" s="110"/>
      <c r="AB71" s="283">
        <v>503</v>
      </c>
      <c r="AC71" s="294" t="s">
        <v>72</v>
      </c>
      <c r="AD71" s="294">
        <v>503</v>
      </c>
      <c r="AE71" s="83"/>
      <c r="AF71" s="320"/>
      <c r="AG71" s="320"/>
    </row>
    <row r="72" spans="2:33" ht="12" customHeight="1" x14ac:dyDescent="0.2">
      <c r="B72" s="107"/>
      <c r="C72" s="132"/>
      <c r="D72" s="133"/>
      <c r="E72" s="133"/>
      <c r="F72" s="132"/>
      <c r="G72" s="132"/>
      <c r="H72" s="132"/>
      <c r="I72" s="132"/>
      <c r="J72" s="132"/>
      <c r="K72" s="132"/>
      <c r="L72" s="132"/>
      <c r="M72" s="195"/>
      <c r="N72" s="109"/>
      <c r="O72" s="197"/>
      <c r="P72" s="132"/>
      <c r="Q72" s="132"/>
      <c r="R72" s="132"/>
      <c r="S72" s="132"/>
      <c r="T72" s="132"/>
      <c r="U72" s="132"/>
      <c r="V72" s="132"/>
      <c r="W72" s="133"/>
      <c r="X72" s="110"/>
      <c r="AB72" s="283">
        <v>400</v>
      </c>
      <c r="AC72" s="294" t="s">
        <v>74</v>
      </c>
      <c r="AD72" s="294">
        <v>400</v>
      </c>
      <c r="AE72" s="83"/>
      <c r="AF72" s="320"/>
      <c r="AG72" s="320"/>
    </row>
    <row r="73" spans="2:33" ht="12" customHeight="1" x14ac:dyDescent="0.2">
      <c r="B73" s="116"/>
      <c r="C73" s="134"/>
      <c r="D73" s="141" t="s">
        <v>441</v>
      </c>
      <c r="E73" s="128"/>
      <c r="F73" s="202">
        <v>1.7210000000000001</v>
      </c>
      <c r="G73" s="134"/>
      <c r="H73" s="128"/>
      <c r="I73" s="134"/>
      <c r="J73" s="134"/>
      <c r="K73" s="134"/>
      <c r="L73" s="134"/>
      <c r="M73" s="196"/>
      <c r="N73" s="167"/>
      <c r="O73" s="198"/>
      <c r="P73" s="202">
        <v>1.7410000000000001</v>
      </c>
      <c r="Q73" s="134"/>
      <c r="R73" s="128"/>
      <c r="S73" s="134"/>
      <c r="T73" s="169"/>
      <c r="U73" s="169"/>
      <c r="V73" s="169"/>
      <c r="W73" s="128"/>
      <c r="X73" s="119"/>
      <c r="AB73" s="283">
        <v>762</v>
      </c>
      <c r="AC73" s="294" t="s">
        <v>75</v>
      </c>
      <c r="AD73" s="294">
        <v>762</v>
      </c>
      <c r="AE73" s="83"/>
      <c r="AF73" s="320"/>
      <c r="AG73" s="320"/>
    </row>
    <row r="74" spans="2:33" ht="12" customHeight="1" x14ac:dyDescent="0.2">
      <c r="B74" s="107"/>
      <c r="C74" s="132"/>
      <c r="D74" s="133"/>
      <c r="E74" s="133"/>
      <c r="F74" s="132"/>
      <c r="G74" s="132"/>
      <c r="H74" s="132"/>
      <c r="I74" s="132"/>
      <c r="J74" s="132"/>
      <c r="K74" s="132"/>
      <c r="L74" s="132"/>
      <c r="M74" s="195"/>
      <c r="N74" s="109"/>
      <c r="O74" s="197"/>
      <c r="P74" s="132"/>
      <c r="Q74" s="132"/>
      <c r="R74" s="132"/>
      <c r="S74" s="132"/>
      <c r="T74" s="132"/>
      <c r="U74" s="132"/>
      <c r="V74" s="132"/>
      <c r="W74" s="133"/>
      <c r="X74" s="110"/>
      <c r="AB74" s="283">
        <v>150</v>
      </c>
      <c r="AC74" s="294" t="s">
        <v>76</v>
      </c>
      <c r="AD74" s="294">
        <v>150</v>
      </c>
      <c r="AE74" s="83"/>
      <c r="AF74" s="320"/>
      <c r="AG74" s="320"/>
    </row>
    <row r="75" spans="2:33" ht="12" customHeight="1" x14ac:dyDescent="0.2">
      <c r="B75" s="107"/>
      <c r="C75" s="132"/>
      <c r="D75" s="129" t="s">
        <v>442</v>
      </c>
      <c r="E75" s="133"/>
      <c r="F75" s="132"/>
      <c r="G75" s="132"/>
      <c r="H75" s="132"/>
      <c r="I75" s="132"/>
      <c r="J75" s="132"/>
      <c r="K75" s="132"/>
      <c r="L75" s="132"/>
      <c r="M75" s="195"/>
      <c r="N75" s="109"/>
      <c r="O75" s="197"/>
      <c r="P75" s="132"/>
      <c r="Q75" s="132"/>
      <c r="R75" s="169"/>
      <c r="S75" s="132"/>
      <c r="T75" s="132"/>
      <c r="U75" s="132"/>
      <c r="V75" s="132"/>
      <c r="W75" s="133"/>
      <c r="X75" s="110"/>
      <c r="AB75" s="283">
        <v>384</v>
      </c>
      <c r="AC75" s="294" t="s">
        <v>77</v>
      </c>
      <c r="AD75" s="294">
        <v>384</v>
      </c>
      <c r="AE75" s="83"/>
      <c r="AF75" s="320"/>
      <c r="AG75" s="320"/>
    </row>
    <row r="76" spans="2:33" ht="12" customHeight="1" x14ac:dyDescent="0.2">
      <c r="B76" s="107"/>
      <c r="C76" s="132">
        <v>1</v>
      </c>
      <c r="D76" s="133" t="s">
        <v>443</v>
      </c>
      <c r="E76" s="133"/>
      <c r="F76" s="203">
        <v>1.04</v>
      </c>
      <c r="G76" s="171"/>
      <c r="H76" s="204">
        <f>ROUND(H14*'index obv mei2021 data'!I5,0)</f>
        <v>17586883</v>
      </c>
      <c r="I76" s="171"/>
      <c r="J76" s="151">
        <f>(F76*H76*tab!$C10)*$F$73</f>
        <v>0</v>
      </c>
      <c r="K76" s="151">
        <f>(F76*H76*tab!$D10)*$F$73</f>
        <v>31477706.668720003</v>
      </c>
      <c r="L76" s="151">
        <f t="shared" ref="L76:L92" si="4">J76+K76</f>
        <v>31477706.668720003</v>
      </c>
      <c r="M76" s="195"/>
      <c r="N76" s="109"/>
      <c r="O76" s="197">
        <v>1</v>
      </c>
      <c r="P76" s="203">
        <v>1.04</v>
      </c>
      <c r="Q76" s="171"/>
      <c r="R76" s="204">
        <f>ROUND(H14*'index obv mei2021 data'!J5,0)</f>
        <v>17694810</v>
      </c>
      <c r="S76" s="171"/>
      <c r="T76" s="151">
        <f>(P76*R76*tab!$C10)*$P$73</f>
        <v>0</v>
      </c>
      <c r="U76" s="151">
        <f>(P76*R76*tab!$D10)*$P$73</f>
        <v>32038930.778400008</v>
      </c>
      <c r="V76" s="151">
        <f t="shared" ref="V76:V92" si="5">T76+U76</f>
        <v>32038930.778400008</v>
      </c>
      <c r="W76" s="133"/>
      <c r="X76" s="110"/>
      <c r="AB76" s="283">
        <v>1774</v>
      </c>
      <c r="AC76" s="294" t="s">
        <v>78</v>
      </c>
      <c r="AD76" s="294">
        <v>1774</v>
      </c>
      <c r="AE76" s="83"/>
      <c r="AF76" s="320"/>
      <c r="AG76" s="320"/>
    </row>
    <row r="77" spans="2:33" ht="12" customHeight="1" x14ac:dyDescent="0.2">
      <c r="B77" s="107"/>
      <c r="C77" s="132">
        <v>2</v>
      </c>
      <c r="D77" s="133" t="s">
        <v>444</v>
      </c>
      <c r="E77" s="133"/>
      <c r="F77" s="203">
        <v>182.6</v>
      </c>
      <c r="G77" s="170"/>
      <c r="H77" s="204">
        <f>ROUND(H15*'index obv mei2021 data'!I6,0)</f>
        <v>3288521</v>
      </c>
      <c r="I77" s="170"/>
      <c r="J77" s="151">
        <f>(F77*H77*tab!$C11)*$F$73</f>
        <v>521883589.980533</v>
      </c>
      <c r="K77" s="151">
        <f>(F77*H77*tab!$D11)*$F$73</f>
        <v>511549261.46606708</v>
      </c>
      <c r="L77" s="151">
        <f t="shared" si="4"/>
        <v>1033432851.4466001</v>
      </c>
      <c r="M77" s="195"/>
      <c r="N77" s="109"/>
      <c r="O77" s="197">
        <v>2</v>
      </c>
      <c r="P77" s="203">
        <v>182.6</v>
      </c>
      <c r="Q77" s="170"/>
      <c r="R77" s="204">
        <f>ROUND(H15*'index obv mei2021 data'!J6,0)</f>
        <v>3283515</v>
      </c>
      <c r="S77" s="170"/>
      <c r="T77" s="151">
        <f>(P77*R77*tab!$C11)*$P$73</f>
        <v>527144800.29799503</v>
      </c>
      <c r="U77" s="151">
        <f>(P77*R77*tab!$D11)*$P$73</f>
        <v>516706289.40100503</v>
      </c>
      <c r="V77" s="151">
        <f t="shared" si="5"/>
        <v>1043851089.6990001</v>
      </c>
      <c r="W77" s="133"/>
      <c r="X77" s="110"/>
      <c r="AB77" s="283">
        <v>221</v>
      </c>
      <c r="AC77" s="294" t="s">
        <v>79</v>
      </c>
      <c r="AD77" s="294">
        <v>221</v>
      </c>
      <c r="AE77" s="83"/>
      <c r="AF77" s="320"/>
      <c r="AG77" s="320"/>
    </row>
    <row r="78" spans="2:33" ht="12" customHeight="1" x14ac:dyDescent="0.2">
      <c r="B78" s="107"/>
      <c r="C78" s="132">
        <v>3</v>
      </c>
      <c r="D78" s="133" t="s">
        <v>504</v>
      </c>
      <c r="E78" s="133"/>
      <c r="F78" s="203">
        <v>41.71</v>
      </c>
      <c r="G78" s="170"/>
      <c r="H78" s="204">
        <f>ROUND(H16*'index obv mei2021 data'!I7,0)</f>
        <v>2460676</v>
      </c>
      <c r="I78" s="170"/>
      <c r="J78" s="151">
        <f>(F78*H78*tab!$C12)*$F$73</f>
        <v>101511837.86696286</v>
      </c>
      <c r="K78" s="151">
        <f>(F78*H78*tab!$D12)*$F$73</f>
        <v>75122645.980197161</v>
      </c>
      <c r="L78" s="151">
        <f t="shared" si="4"/>
        <v>176634483.84716004</v>
      </c>
      <c r="M78" s="195"/>
      <c r="N78" s="109"/>
      <c r="O78" s="197">
        <v>3</v>
      </c>
      <c r="P78" s="203">
        <v>41.71</v>
      </c>
      <c r="Q78" s="170"/>
      <c r="R78" s="204">
        <f>ROUND(H16*'index obv mei2021 data'!J7,0)</f>
        <v>2475017</v>
      </c>
      <c r="S78" s="170"/>
      <c r="T78" s="151">
        <f>(P78*R78*tab!$C12)*$P$73</f>
        <v>103290015.926478</v>
      </c>
      <c r="U78" s="151">
        <f>(P78*R78*tab!$D12)*$P$73</f>
        <v>76438565.814392015</v>
      </c>
      <c r="V78" s="151">
        <f t="shared" si="5"/>
        <v>179728581.74087</v>
      </c>
      <c r="W78" s="133"/>
      <c r="X78" s="110"/>
      <c r="AB78" s="283">
        <v>222</v>
      </c>
      <c r="AC78" s="294" t="s">
        <v>80</v>
      </c>
      <c r="AD78" s="294">
        <v>222</v>
      </c>
      <c r="AE78" s="83"/>
      <c r="AF78" s="320"/>
      <c r="AG78" s="320"/>
    </row>
    <row r="79" spans="2:33" ht="12" customHeight="1" x14ac:dyDescent="0.2">
      <c r="B79" s="107"/>
      <c r="C79" s="132">
        <v>4</v>
      </c>
      <c r="D79" s="133" t="s">
        <v>414</v>
      </c>
      <c r="E79" s="133"/>
      <c r="F79" s="203">
        <v>48.35</v>
      </c>
      <c r="G79" s="170"/>
      <c r="H79" s="204">
        <f>ROUND(H17*'index obv mei2021 data'!I8,0)</f>
        <v>1545689</v>
      </c>
      <c r="I79" s="170"/>
      <c r="J79" s="151">
        <f>(F79*H79*tab!$C13)*$F$73</f>
        <v>94135018.470333695</v>
      </c>
      <c r="K79" s="151">
        <f>(F79*H79*tab!$D13)*$F$73</f>
        <v>34482304.210816316</v>
      </c>
      <c r="L79" s="151">
        <f t="shared" si="4"/>
        <v>128617322.68115002</v>
      </c>
      <c r="M79" s="195"/>
      <c r="N79" s="109"/>
      <c r="O79" s="197">
        <v>4</v>
      </c>
      <c r="P79" s="203">
        <v>48.35</v>
      </c>
      <c r="Q79" s="170"/>
      <c r="R79" s="204">
        <f>ROUND(H17*'index obv mei2021 data'!J8,0)</f>
        <v>1567872</v>
      </c>
      <c r="S79" s="170"/>
      <c r="T79" s="151">
        <f>(P79*R79*tab!$C13)*$P$73</f>
        <v>96595657.061604485</v>
      </c>
      <c r="U79" s="151">
        <f>(P79*R79*tab!$D13)*$P$73</f>
        <v>35383653.037595525</v>
      </c>
      <c r="V79" s="151">
        <f t="shared" si="5"/>
        <v>131979310.09920001</v>
      </c>
      <c r="W79" s="133"/>
      <c r="X79" s="110"/>
      <c r="AB79" s="283">
        <v>766</v>
      </c>
      <c r="AC79" s="294" t="s">
        <v>81</v>
      </c>
      <c r="AD79" s="294">
        <v>766</v>
      </c>
      <c r="AE79" s="83"/>
      <c r="AF79" s="320"/>
      <c r="AG79" s="320"/>
    </row>
    <row r="80" spans="2:33" ht="12" customHeight="1" x14ac:dyDescent="0.2">
      <c r="B80" s="107"/>
      <c r="C80" s="132"/>
      <c r="D80" s="133" t="s">
        <v>589</v>
      </c>
      <c r="E80" s="133"/>
      <c r="F80" s="203">
        <v>217.61</v>
      </c>
      <c r="G80" s="170"/>
      <c r="H80" s="204">
        <f>ROUND(H18*'index obv mei2021 data'!I8,0)</f>
        <v>122291</v>
      </c>
      <c r="I80" s="170"/>
      <c r="J80" s="151">
        <f>(F80*H80*tab!$C13)*$F$73</f>
        <v>33520150.723621551</v>
      </c>
      <c r="K80" s="151">
        <f>(F80*H80*tab!$D13)*$F$73</f>
        <v>12278661.578088453</v>
      </c>
      <c r="L80" s="151">
        <f t="shared" si="4"/>
        <v>45798812.301710002</v>
      </c>
      <c r="M80" s="195"/>
      <c r="N80" s="109"/>
      <c r="O80" s="197"/>
      <c r="P80" s="203">
        <v>217.61</v>
      </c>
      <c r="Q80" s="170"/>
      <c r="R80" s="204">
        <f>ROUND(H18*'index obv mei2021 data'!J8,0)</f>
        <v>124046</v>
      </c>
      <c r="S80" s="170"/>
      <c r="T80" s="151">
        <f>(P80*R80*tab!$C13)*$P$73</f>
        <v>34396331.965789273</v>
      </c>
      <c r="U80" s="151">
        <f>(P80*R80*tab!$D13)*$P$73</f>
        <v>12599612.788670728</v>
      </c>
      <c r="V80" s="151">
        <f t="shared" si="5"/>
        <v>46995944.75446</v>
      </c>
      <c r="W80" s="133"/>
      <c r="X80" s="110"/>
      <c r="AB80" s="283">
        <v>505</v>
      </c>
      <c r="AC80" s="294" t="s">
        <v>83</v>
      </c>
      <c r="AD80" s="294">
        <v>505</v>
      </c>
      <c r="AE80" s="83"/>
      <c r="AF80" s="320"/>
      <c r="AG80" s="320"/>
    </row>
    <row r="81" spans="2:33" ht="12" customHeight="1" x14ac:dyDescent="0.2">
      <c r="B81" s="107"/>
      <c r="C81" s="132"/>
      <c r="D81" s="133" t="s">
        <v>590</v>
      </c>
      <c r="E81" s="133"/>
      <c r="F81" s="203">
        <v>2312.25</v>
      </c>
      <c r="G81" s="170"/>
      <c r="H81" s="204">
        <f>ROUND(H19*'index obv mei2021 data'!I8,0)</f>
        <v>15004</v>
      </c>
      <c r="I81" s="170"/>
      <c r="J81" s="151">
        <f>(F81*H81*tab!$C13)*$F$73</f>
        <v>43699298.071100101</v>
      </c>
      <c r="K81" s="151">
        <f>(F19*H19)*$F$73*0</f>
        <v>0</v>
      </c>
      <c r="L81" s="151">
        <f t="shared" si="4"/>
        <v>43699298.071100101</v>
      </c>
      <c r="M81" s="195"/>
      <c r="N81" s="109"/>
      <c r="O81" s="197"/>
      <c r="P81" s="203">
        <v>2312.25</v>
      </c>
      <c r="Q81" s="170"/>
      <c r="R81" s="204">
        <f>ROUND(H19*'index obv mei2021 data'!J8,0)</f>
        <v>15219</v>
      </c>
      <c r="S81" s="170"/>
      <c r="T81" s="151">
        <f>(P81*R81*tab!$C13)*$P$73</f>
        <v>44840600.856081225</v>
      </c>
      <c r="U81" s="151">
        <f>(P81*R81*tab!$D13)*$P$73*0</f>
        <v>0</v>
      </c>
      <c r="V81" s="151">
        <f t="shared" si="5"/>
        <v>44840600.856081225</v>
      </c>
      <c r="W81" s="133"/>
      <c r="X81" s="110"/>
      <c r="AB81" s="283">
        <v>498</v>
      </c>
      <c r="AC81" s="294" t="s">
        <v>84</v>
      </c>
      <c r="AD81" s="294">
        <v>498</v>
      </c>
      <c r="AE81" s="83"/>
      <c r="AF81" s="320"/>
      <c r="AG81" s="320"/>
    </row>
    <row r="82" spans="2:33" ht="12" customHeight="1" x14ac:dyDescent="0.2">
      <c r="B82" s="107"/>
      <c r="C82" s="132">
        <v>5</v>
      </c>
      <c r="D82" s="133" t="s">
        <v>446</v>
      </c>
      <c r="E82" s="133"/>
      <c r="F82" s="203">
        <v>7.0000000000000007E-2</v>
      </c>
      <c r="G82" s="170"/>
      <c r="H82" s="204">
        <f>ROUND(H20*'index obv mei2021 data'!I9,0)</f>
        <v>17586807</v>
      </c>
      <c r="I82" s="170"/>
      <c r="J82" s="151">
        <f>(F82*H82*tab!$C14)*$F$73</f>
        <v>0</v>
      </c>
      <c r="K82" s="151">
        <f>(F82*H82*tab!$D14)*$F$73</f>
        <v>2118682.6392900003</v>
      </c>
      <c r="L82" s="151">
        <f t="shared" si="4"/>
        <v>2118682.6392900003</v>
      </c>
      <c r="M82" s="195"/>
      <c r="N82" s="109"/>
      <c r="O82" s="197">
        <v>5</v>
      </c>
      <c r="P82" s="203">
        <v>7.0000000000000007E-2</v>
      </c>
      <c r="Q82" s="170"/>
      <c r="R82" s="204">
        <f>ROUND(H20*'index obv mei2021 data'!J9,0)</f>
        <v>17694734</v>
      </c>
      <c r="S82" s="170"/>
      <c r="T82" s="151">
        <f>(P82*R82*tab!$C14)*$P$73</f>
        <v>0</v>
      </c>
      <c r="U82" s="151">
        <f>(P82*R82*tab!$D14)*$P$73</f>
        <v>2156457.2325800005</v>
      </c>
      <c r="V82" s="151">
        <f t="shared" si="5"/>
        <v>2156457.2325800005</v>
      </c>
      <c r="W82" s="133"/>
      <c r="X82" s="110"/>
      <c r="AB82" s="283">
        <v>1719</v>
      </c>
      <c r="AC82" s="294" t="s">
        <v>85</v>
      </c>
      <c r="AD82" s="294">
        <v>1719</v>
      </c>
      <c r="AE82" s="83"/>
      <c r="AF82" s="320"/>
      <c r="AG82" s="320"/>
    </row>
    <row r="83" spans="2:33" ht="12" customHeight="1" x14ac:dyDescent="0.2">
      <c r="B83" s="107"/>
      <c r="C83" s="132">
        <v>6</v>
      </c>
      <c r="D83" s="133" t="s">
        <v>447</v>
      </c>
      <c r="E83" s="133"/>
      <c r="F83" s="203">
        <v>230.78</v>
      </c>
      <c r="G83" s="170"/>
      <c r="H83" s="204">
        <f>ROUND(H21*'index obv mei2021 data'!I10,0)</f>
        <v>372693</v>
      </c>
      <c r="I83" s="170"/>
      <c r="J83" s="151">
        <f>(F83*H83*tab!$C15)*$F$73</f>
        <v>145714201.31255832</v>
      </c>
      <c r="K83" s="151">
        <f>(F83*H83*tab!$D15)*$F$73</f>
        <v>2309164.5067816963</v>
      </c>
      <c r="L83" s="151">
        <f t="shared" si="4"/>
        <v>148023365.81934002</v>
      </c>
      <c r="M83" s="195"/>
      <c r="N83" s="109"/>
      <c r="O83" s="197">
        <v>6</v>
      </c>
      <c r="P83" s="203">
        <v>230.78</v>
      </c>
      <c r="Q83" s="170"/>
      <c r="R83" s="204">
        <f>ROUND(H21*'index obv mei2021 data'!J10,0)</f>
        <v>372693</v>
      </c>
      <c r="S83" s="170"/>
      <c r="T83" s="151">
        <f>(P83*R83*tab!$C15)*$P$73</f>
        <v>147407567.97510985</v>
      </c>
      <c r="U83" s="151">
        <f>(P83*R83*tab!$D15)*$P$73</f>
        <v>2335999.6550301765</v>
      </c>
      <c r="V83" s="151">
        <f t="shared" si="5"/>
        <v>149743567.63014004</v>
      </c>
      <c r="W83" s="133"/>
      <c r="X83" s="110"/>
      <c r="AB83" s="283">
        <v>303</v>
      </c>
      <c r="AC83" s="294" t="s">
        <v>86</v>
      </c>
      <c r="AD83" s="294">
        <v>303</v>
      </c>
      <c r="AE83" s="83"/>
      <c r="AF83" s="320"/>
      <c r="AG83" s="320"/>
    </row>
    <row r="84" spans="2:33" ht="12" customHeight="1" x14ac:dyDescent="0.2">
      <c r="B84" s="107"/>
      <c r="C84" s="132"/>
      <c r="D84" s="133" t="s">
        <v>448</v>
      </c>
      <c r="E84" s="133"/>
      <c r="F84" s="134"/>
      <c r="G84" s="173"/>
      <c r="H84" s="205">
        <f>SUM(L99:L100)</f>
        <v>0</v>
      </c>
      <c r="I84" s="173"/>
      <c r="J84" s="151">
        <f>(F83*SUM(H99:H100)*tab!$C15)*$F$73</f>
        <v>0</v>
      </c>
      <c r="K84" s="151">
        <f>(F83*SUM(H99:H100)*tab!$D15)*$F$73</f>
        <v>0</v>
      </c>
      <c r="L84" s="206">
        <f t="shared" si="4"/>
        <v>0</v>
      </c>
      <c r="M84" s="195"/>
      <c r="N84" s="109"/>
      <c r="O84" s="197"/>
      <c r="P84" s="134"/>
      <c r="Q84" s="173"/>
      <c r="R84" s="205">
        <f>SUM(R99:R100)</f>
        <v>0</v>
      </c>
      <c r="S84" s="173"/>
      <c r="T84" s="206">
        <f>(P83*SUM(V99:V100)*tab!C15)*$P$73</f>
        <v>0</v>
      </c>
      <c r="U84" s="206">
        <f>(P83*SUM(V99:V100)*tab!$D15)*$P$73</f>
        <v>0</v>
      </c>
      <c r="V84" s="206">
        <f t="shared" si="5"/>
        <v>0</v>
      </c>
      <c r="W84" s="133"/>
      <c r="X84" s="110"/>
      <c r="AB84" s="283">
        <v>225</v>
      </c>
      <c r="AC84" s="294" t="s">
        <v>87</v>
      </c>
      <c r="AD84" s="294">
        <v>225</v>
      </c>
      <c r="AE84" s="83"/>
      <c r="AF84" s="320"/>
      <c r="AG84" s="320"/>
    </row>
    <row r="85" spans="2:33" ht="12" customHeight="1" x14ac:dyDescent="0.2">
      <c r="B85" s="107"/>
      <c r="C85" s="132"/>
      <c r="D85" s="133" t="s">
        <v>449</v>
      </c>
      <c r="E85" s="133"/>
      <c r="F85" s="134"/>
      <c r="G85" s="173"/>
      <c r="H85" s="205">
        <f>SUM(L102:L105)</f>
        <v>0</v>
      </c>
      <c r="I85" s="173"/>
      <c r="J85" s="151">
        <f>(+F83*SUM(L102:L105)*tab!$C15)*$F$73</f>
        <v>0</v>
      </c>
      <c r="K85" s="151">
        <f>(+F83*SUM(L102:L105)*tab!$D15)*$F$73</f>
        <v>0</v>
      </c>
      <c r="L85" s="206">
        <f t="shared" si="4"/>
        <v>0</v>
      </c>
      <c r="M85" s="195"/>
      <c r="N85" s="109"/>
      <c r="O85" s="197"/>
      <c r="P85" s="134"/>
      <c r="Q85" s="173"/>
      <c r="R85" s="205">
        <f>SUM(R102:R105)</f>
        <v>0</v>
      </c>
      <c r="S85" s="173"/>
      <c r="T85" s="206">
        <f>(P83*SUM(V102:V105)*tab!C15)*$P$73</f>
        <v>0</v>
      </c>
      <c r="U85" s="206">
        <f>(P83*SUM(V102:V105)*tab!$D15)*$P$73</f>
        <v>0</v>
      </c>
      <c r="V85" s="206">
        <f t="shared" si="5"/>
        <v>0</v>
      </c>
      <c r="W85" s="133"/>
      <c r="X85" s="110"/>
      <c r="AB85" s="283">
        <v>226</v>
      </c>
      <c r="AC85" s="294" t="s">
        <v>88</v>
      </c>
      <c r="AD85" s="294">
        <v>226</v>
      </c>
      <c r="AE85" s="83"/>
      <c r="AF85" s="320"/>
      <c r="AG85" s="320"/>
    </row>
    <row r="86" spans="2:33" ht="12" customHeight="1" x14ac:dyDescent="0.2">
      <c r="B86" s="107"/>
      <c r="C86" s="132">
        <v>7</v>
      </c>
      <c r="D86" s="133" t="s">
        <v>417</v>
      </c>
      <c r="E86" s="133"/>
      <c r="F86" s="203">
        <v>370.37</v>
      </c>
      <c r="G86" s="170"/>
      <c r="H86" s="204">
        <f>ROUND(H24*'index obv mei2021 data'!I11,0)</f>
        <v>694064</v>
      </c>
      <c r="I86" s="170"/>
      <c r="J86" s="151">
        <f>((F86-25-9.31)*H86)*$F$73</f>
        <v>401418341.43264002</v>
      </c>
      <c r="K86" s="151">
        <f>((F86-(F86-25-9.31))*H86)*$F$73</f>
        <v>40982750.980640002</v>
      </c>
      <c r="L86" s="151">
        <f t="shared" si="4"/>
        <v>442401092.41328001</v>
      </c>
      <c r="M86" s="195"/>
      <c r="N86" s="109"/>
      <c r="O86" s="197">
        <v>7</v>
      </c>
      <c r="P86" s="203">
        <v>370.37</v>
      </c>
      <c r="Q86" s="170"/>
      <c r="R86" s="204">
        <f>ROUND(H24*'index obv mei2021 data'!J11,0)</f>
        <v>694064</v>
      </c>
      <c r="S86" s="170"/>
      <c r="T86" s="151">
        <f>((P86-25-9.31)*R86)*$P$73</f>
        <v>406083284.38944006</v>
      </c>
      <c r="U86" s="151">
        <f>((P86-(P86-25-9.31))*R86)*$P$73</f>
        <v>41459017.697440006</v>
      </c>
      <c r="V86" s="151">
        <f t="shared" si="5"/>
        <v>447542302.08688009</v>
      </c>
      <c r="W86" s="133"/>
      <c r="X86" s="110"/>
      <c r="AB86" s="283">
        <v>1711</v>
      </c>
      <c r="AC86" s="294" t="s">
        <v>89</v>
      </c>
      <c r="AD86" s="294">
        <v>1711</v>
      </c>
      <c r="AE86" s="83"/>
      <c r="AF86" s="320"/>
      <c r="AG86" s="320"/>
    </row>
    <row r="87" spans="2:33" ht="12" customHeight="1" x14ac:dyDescent="0.2">
      <c r="B87" s="107"/>
      <c r="C87" s="132">
        <v>8</v>
      </c>
      <c r="D87" s="133" t="s">
        <v>450</v>
      </c>
      <c r="E87" s="133"/>
      <c r="F87" s="203">
        <v>220.56</v>
      </c>
      <c r="G87" s="170"/>
      <c r="H87" s="204">
        <f>ROUND(H25*'index obv mei2021 data'!I13,0)</f>
        <v>22480</v>
      </c>
      <c r="I87" s="170"/>
      <c r="J87" s="151">
        <f>(F87*H87*tab!$C20)*$F$73</f>
        <v>8533042.9247999992</v>
      </c>
      <c r="K87" s="151">
        <f>(F87*H87*tab!$D20)*$F$73</f>
        <v>0</v>
      </c>
      <c r="L87" s="151">
        <f t="shared" si="4"/>
        <v>8533042.9247999992</v>
      </c>
      <c r="M87" s="195"/>
      <c r="N87" s="109"/>
      <c r="O87" s="197">
        <v>8</v>
      </c>
      <c r="P87" s="203">
        <v>220.56</v>
      </c>
      <c r="Q87" s="170"/>
      <c r="R87" s="204">
        <f>ROUND(H25*'index obv mei2021 data'!J13,0)</f>
        <v>22480</v>
      </c>
      <c r="S87" s="170"/>
      <c r="T87" s="151">
        <f>(P87*R87*tab!$C20)*$P$73</f>
        <v>8632206.7007999998</v>
      </c>
      <c r="U87" s="151">
        <f>(P87*R87*tab!$D20)*$P$73</f>
        <v>0</v>
      </c>
      <c r="V87" s="151">
        <f t="shared" si="5"/>
        <v>8632206.7007999998</v>
      </c>
      <c r="W87" s="133"/>
      <c r="X87" s="110"/>
      <c r="AB87" s="283">
        <v>385</v>
      </c>
      <c r="AC87" s="294" t="s">
        <v>90</v>
      </c>
      <c r="AD87" s="294">
        <v>385</v>
      </c>
      <c r="AE87" s="83"/>
      <c r="AF87" s="320"/>
      <c r="AG87" s="320"/>
    </row>
    <row r="88" spans="2:33" ht="12" customHeight="1" x14ac:dyDescent="0.2">
      <c r="B88" s="107"/>
      <c r="C88" s="132">
        <v>9</v>
      </c>
      <c r="D88" s="133" t="s">
        <v>451</v>
      </c>
      <c r="E88" s="133"/>
      <c r="F88" s="203">
        <v>249.86</v>
      </c>
      <c r="G88" s="170"/>
      <c r="H88" s="204">
        <f>ROUND(H26*'index obv mei2021 data'!I12,0)</f>
        <v>11519</v>
      </c>
      <c r="I88" s="170"/>
      <c r="J88" s="151">
        <f>(F88*H88*tab!$C19)*$F$73</f>
        <v>4953274.3621400008</v>
      </c>
      <c r="K88" s="151">
        <f>(F88*H88*tab!$D19)*$F$73</f>
        <v>0</v>
      </c>
      <c r="L88" s="151">
        <f t="shared" si="4"/>
        <v>4953274.3621400008</v>
      </c>
      <c r="M88" s="195"/>
      <c r="N88" s="109"/>
      <c r="O88" s="197">
        <v>9</v>
      </c>
      <c r="P88" s="203">
        <v>249.86</v>
      </c>
      <c r="Q88" s="170"/>
      <c r="R88" s="204">
        <f>ROUND(H26*'index obv mei2021 data'!J12,0)</f>
        <v>11519</v>
      </c>
      <c r="S88" s="170"/>
      <c r="T88" s="151">
        <f>(P88*R88*tab!$C19)*$P$73</f>
        <v>5010837.1089400006</v>
      </c>
      <c r="U88" s="151">
        <f>(P88*R88*tab!$D19)*$P$73</f>
        <v>0</v>
      </c>
      <c r="V88" s="151">
        <f t="shared" si="5"/>
        <v>5010837.1089400006</v>
      </c>
      <c r="W88" s="133"/>
      <c r="X88" s="110"/>
      <c r="AB88" s="283">
        <v>228</v>
      </c>
      <c r="AC88" s="294" t="s">
        <v>91</v>
      </c>
      <c r="AD88" s="294">
        <v>228</v>
      </c>
      <c r="AE88" s="83"/>
      <c r="AF88" s="320"/>
      <c r="AG88" s="320"/>
    </row>
    <row r="89" spans="2:33" ht="12" customHeight="1" x14ac:dyDescent="0.2">
      <c r="B89" s="107"/>
      <c r="C89" s="132">
        <v>10</v>
      </c>
      <c r="D89" s="133" t="s">
        <v>415</v>
      </c>
      <c r="E89" s="133"/>
      <c r="F89" s="203">
        <v>8.59</v>
      </c>
      <c r="G89" s="170"/>
      <c r="H89" s="204">
        <f>ROUND(H27*'index obv mei2021 data'!I14,0)</f>
        <v>3363472</v>
      </c>
      <c r="I89" s="170"/>
      <c r="J89" s="151">
        <f>(F89*H89*tab!$C21)*$F$73</f>
        <v>31738521.750090066</v>
      </c>
      <c r="K89" s="151">
        <f>(F89*H89*tab!$D21)*$F$73</f>
        <v>17984996.579989936</v>
      </c>
      <c r="L89" s="151">
        <f t="shared" si="4"/>
        <v>49723518.330080003</v>
      </c>
      <c r="M89" s="195"/>
      <c r="N89" s="109"/>
      <c r="O89" s="197">
        <v>10</v>
      </c>
      <c r="P89" s="203">
        <v>8.59</v>
      </c>
      <c r="Q89" s="170"/>
      <c r="R89" s="204">
        <f>ROUND(H27*'index obv mei2021 data'!J14,0)</f>
        <v>3363472</v>
      </c>
      <c r="S89" s="170"/>
      <c r="T89" s="151">
        <f>(P89*R89*tab!$C21)*$P$73</f>
        <v>32107359.887801748</v>
      </c>
      <c r="U89" s="151">
        <f>(P89*R89*tab!$D21)*$P$73</f>
        <v>18194002.931878258</v>
      </c>
      <c r="V89" s="151">
        <f t="shared" si="5"/>
        <v>50301362.819680005</v>
      </c>
      <c r="W89" s="133"/>
      <c r="X89" s="110"/>
      <c r="AB89" s="283">
        <v>317</v>
      </c>
      <c r="AC89" s="294" t="s">
        <v>92</v>
      </c>
      <c r="AD89" s="294">
        <v>317</v>
      </c>
      <c r="AE89" s="83"/>
      <c r="AF89" s="320"/>
      <c r="AG89" s="320"/>
    </row>
    <row r="90" spans="2:33" ht="12" customHeight="1" x14ac:dyDescent="0.2">
      <c r="B90" s="107"/>
      <c r="C90" s="132">
        <v>11</v>
      </c>
      <c r="D90" s="133" t="s">
        <v>416</v>
      </c>
      <c r="E90" s="133"/>
      <c r="F90" s="203">
        <v>8.56</v>
      </c>
      <c r="G90" s="170"/>
      <c r="H90" s="204">
        <f>ROUND(H28*'index obv mei2021 data'!I15,0)</f>
        <v>196482</v>
      </c>
      <c r="I90" s="170"/>
      <c r="J90" s="151">
        <f>(F90*H90*tab!$C22)*$F$73</f>
        <v>1847575.7340886563</v>
      </c>
      <c r="K90" s="151">
        <f>(F90*H90*tab!$D22)*$F$73</f>
        <v>1046949.9342313443</v>
      </c>
      <c r="L90" s="151">
        <f t="shared" si="4"/>
        <v>2894525.6683200006</v>
      </c>
      <c r="M90" s="195"/>
      <c r="N90" s="109"/>
      <c r="O90" s="197">
        <v>11</v>
      </c>
      <c r="P90" s="203">
        <v>8.56</v>
      </c>
      <c r="Q90" s="170"/>
      <c r="R90" s="204">
        <f>ROUND(H28*'index obv mei2021 data'!J15,0)</f>
        <v>196482</v>
      </c>
      <c r="S90" s="170"/>
      <c r="T90" s="151">
        <f>(P90*R90*tab!$C22)*$P$73</f>
        <v>1869046.6897433763</v>
      </c>
      <c r="U90" s="151">
        <f>(P90*R90*tab!$D22)*$P$73</f>
        <v>1059116.6969766242</v>
      </c>
      <c r="V90" s="151">
        <f t="shared" si="5"/>
        <v>2928163.3867200008</v>
      </c>
      <c r="W90" s="133"/>
      <c r="X90" s="110"/>
      <c r="AB90" s="283">
        <v>1979</v>
      </c>
      <c r="AC90" s="294" t="s">
        <v>730</v>
      </c>
      <c r="AD90" s="294">
        <v>1979</v>
      </c>
      <c r="AE90" s="83"/>
      <c r="AF90" s="320"/>
      <c r="AG90" s="320"/>
    </row>
    <row r="91" spans="2:33" ht="12" customHeight="1" x14ac:dyDescent="0.2">
      <c r="B91" s="107"/>
      <c r="C91" s="132">
        <v>12</v>
      </c>
      <c r="D91" s="133" t="s">
        <v>452</v>
      </c>
      <c r="E91" s="133"/>
      <c r="F91" s="203">
        <v>2.86</v>
      </c>
      <c r="G91" s="170"/>
      <c r="H91" s="204">
        <f>ROUND(H29*'index obv mei2021 data'!I16,0)</f>
        <v>16784094</v>
      </c>
      <c r="I91" s="170"/>
      <c r="J91" s="151">
        <f>(F91*H91*tab!$C23)*$F$73</f>
        <v>51500518.86268317</v>
      </c>
      <c r="K91" s="151">
        <f>(F91*H91*tab!$D23)*$F$73</f>
        <v>31111798.850956827</v>
      </c>
      <c r="L91" s="151">
        <f t="shared" si="4"/>
        <v>82612317.713640004</v>
      </c>
      <c r="M91" s="195"/>
      <c r="N91" s="109"/>
      <c r="O91" s="197">
        <v>12</v>
      </c>
      <c r="P91" s="203">
        <v>2.86</v>
      </c>
      <c r="Q91" s="170"/>
      <c r="R91" s="204">
        <f>ROUND(H29*'index obv mei2021 data'!J16,0)</f>
        <v>16782420</v>
      </c>
      <c r="S91" s="170"/>
      <c r="T91" s="151">
        <f>(P91*R91*tab!$C23)*$P$73</f>
        <v>52093817.928575277</v>
      </c>
      <c r="U91" s="151">
        <f>(P91*R91*tab!$D23)*$P$73</f>
        <v>31470214.680624723</v>
      </c>
      <c r="V91" s="151">
        <f t="shared" si="5"/>
        <v>83564032.609200001</v>
      </c>
      <c r="W91" s="133"/>
      <c r="X91" s="110"/>
      <c r="AB91" s="283">
        <v>770</v>
      </c>
      <c r="AC91" s="294" t="s">
        <v>94</v>
      </c>
      <c r="AD91" s="294">
        <v>770</v>
      </c>
      <c r="AE91" s="83"/>
      <c r="AF91" s="320"/>
      <c r="AG91" s="320"/>
    </row>
    <row r="92" spans="2:33" ht="12" customHeight="1" x14ac:dyDescent="0.2">
      <c r="B92" s="107"/>
      <c r="C92" s="132">
        <v>13</v>
      </c>
      <c r="D92" s="133" t="s">
        <v>388</v>
      </c>
      <c r="E92" s="133"/>
      <c r="F92" s="203">
        <v>4422.1899999999996</v>
      </c>
      <c r="G92" s="170"/>
      <c r="H92" s="204">
        <f>ROUND(H30*1,0)</f>
        <v>3360</v>
      </c>
      <c r="I92" s="170"/>
      <c r="J92" s="151">
        <f>(F92*H92*tab!$C24)*$F$73</f>
        <v>10655676.971966879</v>
      </c>
      <c r="K92" s="151">
        <f>(F92*H92*tab!$D24)*$F$73</f>
        <v>14915902.034433117</v>
      </c>
      <c r="L92" s="151">
        <f t="shared" si="4"/>
        <v>25571579.006399997</v>
      </c>
      <c r="M92" s="195"/>
      <c r="N92" s="109"/>
      <c r="O92" s="197">
        <v>13</v>
      </c>
      <c r="P92" s="203">
        <v>4422.1899999999996</v>
      </c>
      <c r="Q92" s="170"/>
      <c r="R92" s="204">
        <f>ROUND(H30*1,0)</f>
        <v>3360</v>
      </c>
      <c r="S92" s="170"/>
      <c r="T92" s="151">
        <f>(P92*R92*tab!$C24)*$P$73</f>
        <v>10779508.197672479</v>
      </c>
      <c r="U92" s="151">
        <f>(P92*R92*tab!$D24)*$P$73</f>
        <v>15089241.976727517</v>
      </c>
      <c r="V92" s="151">
        <f t="shared" si="5"/>
        <v>25868750.174399994</v>
      </c>
      <c r="W92" s="133"/>
      <c r="X92" s="110"/>
      <c r="AB92" s="283">
        <v>1903</v>
      </c>
      <c r="AC92" s="294" t="s">
        <v>510</v>
      </c>
      <c r="AD92" s="294">
        <v>1903</v>
      </c>
      <c r="AE92" s="83"/>
      <c r="AF92" s="320"/>
      <c r="AG92" s="320"/>
    </row>
    <row r="93" spans="2:33" ht="12" customHeight="1" x14ac:dyDescent="0.2">
      <c r="B93" s="107"/>
      <c r="C93" s="132"/>
      <c r="D93" s="133"/>
      <c r="E93" s="133"/>
      <c r="F93" s="170"/>
      <c r="G93" s="171"/>
      <c r="H93" s="174"/>
      <c r="I93" s="171"/>
      <c r="J93" s="172"/>
      <c r="K93" s="172"/>
      <c r="L93" s="172"/>
      <c r="M93" s="195"/>
      <c r="N93" s="109"/>
      <c r="O93" s="197"/>
      <c r="P93" s="170"/>
      <c r="Q93" s="171"/>
      <c r="R93" s="175"/>
      <c r="S93" s="171"/>
      <c r="T93" s="172"/>
      <c r="U93" s="172"/>
      <c r="V93" s="172"/>
      <c r="W93" s="133"/>
      <c r="X93" s="110"/>
      <c r="AB93" s="283">
        <v>772</v>
      </c>
      <c r="AC93" s="294" t="s">
        <v>95</v>
      </c>
      <c r="AD93" s="294">
        <v>772</v>
      </c>
      <c r="AE93" s="83"/>
      <c r="AF93" s="320"/>
      <c r="AG93" s="320"/>
    </row>
    <row r="94" spans="2:33" ht="12" customHeight="1" x14ac:dyDescent="0.2">
      <c r="B94" s="116"/>
      <c r="C94" s="134"/>
      <c r="D94" s="128" t="s">
        <v>453</v>
      </c>
      <c r="E94" s="128"/>
      <c r="F94" s="134"/>
      <c r="G94" s="134"/>
      <c r="H94" s="134"/>
      <c r="I94" s="134"/>
      <c r="J94" s="160">
        <f>SUM(J76:J83)+SUM(J86:J92)</f>
        <v>1451111048.4635184</v>
      </c>
      <c r="K94" s="160">
        <f>SUM(K76:K83)+SUM(K86:K92)</f>
        <v>775380825.43021178</v>
      </c>
      <c r="L94" s="160">
        <f>SUM(L76:L83)+SUM(L86:L92)</f>
        <v>2226491873.8937302</v>
      </c>
      <c r="M94" s="196"/>
      <c r="N94" s="167"/>
      <c r="O94" s="198"/>
      <c r="P94" s="169"/>
      <c r="Q94" s="134"/>
      <c r="R94" s="169"/>
      <c r="S94" s="134"/>
      <c r="T94" s="160">
        <f>SUM(T76:T83)+SUM(T86:T92)</f>
        <v>1470251034.9860308</v>
      </c>
      <c r="U94" s="160">
        <f>SUM(U76:U83)+SUM(U86:U92)</f>
        <v>784931102.69132054</v>
      </c>
      <c r="V94" s="160">
        <f>SUM(V76:V83)+SUM(V86:V92)</f>
        <v>2255182137.6773515</v>
      </c>
      <c r="W94" s="128"/>
      <c r="X94" s="119"/>
      <c r="AB94" s="283">
        <v>230</v>
      </c>
      <c r="AC94" s="294" t="s">
        <v>96</v>
      </c>
      <c r="AD94" s="294">
        <v>230</v>
      </c>
      <c r="AE94" s="83"/>
      <c r="AF94" s="320"/>
      <c r="AG94" s="320"/>
    </row>
    <row r="95" spans="2:33" ht="12" customHeight="1" x14ac:dyDescent="0.2">
      <c r="B95" s="107"/>
      <c r="C95" s="132"/>
      <c r="D95" s="153"/>
      <c r="E95" s="153"/>
      <c r="F95" s="154"/>
      <c r="G95" s="154"/>
      <c r="H95" s="154"/>
      <c r="I95" s="154"/>
      <c r="J95" s="199"/>
      <c r="K95" s="199"/>
      <c r="L95" s="199"/>
      <c r="M95" s="195"/>
      <c r="N95" s="109"/>
      <c r="O95" s="197"/>
      <c r="P95" s="132"/>
      <c r="Q95" s="132"/>
      <c r="R95" s="132"/>
      <c r="S95" s="132"/>
      <c r="T95" s="132"/>
      <c r="U95" s="132"/>
      <c r="V95" s="132"/>
      <c r="W95" s="133"/>
      <c r="X95" s="110"/>
      <c r="AB95" s="283">
        <v>114</v>
      </c>
      <c r="AC95" s="294" t="s">
        <v>97</v>
      </c>
      <c r="AD95" s="294">
        <v>114</v>
      </c>
      <c r="AE95" s="83"/>
      <c r="AF95" s="320"/>
      <c r="AG95" s="320"/>
    </row>
    <row r="96" spans="2:33" ht="12" customHeight="1" x14ac:dyDescent="0.2">
      <c r="B96" s="107"/>
      <c r="C96" s="132"/>
      <c r="D96" s="147"/>
      <c r="E96" s="147"/>
      <c r="F96" s="146"/>
      <c r="G96" s="146"/>
      <c r="H96" s="146"/>
      <c r="I96" s="146"/>
      <c r="J96" s="146"/>
      <c r="K96" s="148"/>
      <c r="L96" s="148"/>
      <c r="M96" s="195"/>
      <c r="N96" s="109"/>
      <c r="O96" s="197"/>
      <c r="P96" s="133"/>
      <c r="Q96" s="132"/>
      <c r="R96" s="133"/>
      <c r="S96" s="132"/>
      <c r="T96" s="136"/>
      <c r="U96" s="136"/>
      <c r="V96" s="132"/>
      <c r="W96" s="133"/>
      <c r="X96" s="110"/>
      <c r="AB96" s="283">
        <v>388</v>
      </c>
      <c r="AC96" s="294" t="s">
        <v>98</v>
      </c>
      <c r="AD96" s="294">
        <v>388</v>
      </c>
      <c r="AE96" s="83"/>
      <c r="AF96" s="320"/>
      <c r="AG96" s="320"/>
    </row>
    <row r="97" spans="2:33" ht="12" customHeight="1" x14ac:dyDescent="0.2">
      <c r="B97" s="107"/>
      <c r="C97" s="132"/>
      <c r="D97" s="141" t="s">
        <v>490</v>
      </c>
      <c r="E97" s="210"/>
      <c r="F97" s="210"/>
      <c r="G97" s="211"/>
      <c r="H97" s="211" t="s">
        <v>454</v>
      </c>
      <c r="I97" s="211"/>
      <c r="J97" s="211" t="s">
        <v>455</v>
      </c>
      <c r="K97" s="211" t="s">
        <v>494</v>
      </c>
      <c r="L97" s="212" t="s">
        <v>495</v>
      </c>
      <c r="M97" s="213"/>
      <c r="N97" s="109"/>
      <c r="O97" s="214"/>
      <c r="P97" s="210"/>
      <c r="Q97" s="211"/>
      <c r="R97" s="211" t="s">
        <v>454</v>
      </c>
      <c r="S97" s="211"/>
      <c r="T97" s="211" t="s">
        <v>455</v>
      </c>
      <c r="U97" s="211" t="s">
        <v>494</v>
      </c>
      <c r="V97" s="212" t="s">
        <v>495</v>
      </c>
      <c r="W97" s="133"/>
      <c r="X97" s="110"/>
      <c r="AB97" s="283">
        <v>153</v>
      </c>
      <c r="AC97" s="294" t="s">
        <v>99</v>
      </c>
      <c r="AD97" s="294">
        <v>153</v>
      </c>
      <c r="AE97" s="83"/>
      <c r="AF97" s="320"/>
      <c r="AG97" s="320"/>
    </row>
    <row r="98" spans="2:33" ht="12" customHeight="1" x14ac:dyDescent="0.2">
      <c r="B98" s="107"/>
      <c r="C98" s="132"/>
      <c r="D98" s="128"/>
      <c r="E98" s="128"/>
      <c r="F98" s="133"/>
      <c r="G98" s="134"/>
      <c r="H98" s="134"/>
      <c r="I98" s="134"/>
      <c r="J98" s="132"/>
      <c r="K98" s="132"/>
      <c r="L98" s="132"/>
      <c r="M98" s="196"/>
      <c r="N98" s="167"/>
      <c r="O98" s="198"/>
      <c r="P98" s="133"/>
      <c r="Q98" s="134"/>
      <c r="R98" s="134"/>
      <c r="S98" s="134"/>
      <c r="T98" s="132"/>
      <c r="U98" s="132"/>
      <c r="V98" s="132"/>
      <c r="W98" s="133"/>
      <c r="X98" s="110"/>
      <c r="AB98" s="283">
        <v>232</v>
      </c>
      <c r="AC98" s="294" t="s">
        <v>100</v>
      </c>
      <c r="AD98" s="294">
        <v>232</v>
      </c>
      <c r="AE98" s="83"/>
      <c r="AF98" s="320"/>
      <c r="AG98" s="320"/>
    </row>
    <row r="99" spans="2:33" ht="12" customHeight="1" x14ac:dyDescent="0.2">
      <c r="B99" s="107"/>
      <c r="C99" s="132"/>
      <c r="D99" s="133" t="s">
        <v>492</v>
      </c>
      <c r="E99" s="133"/>
      <c r="F99" s="133"/>
      <c r="G99" s="132"/>
      <c r="H99" s="193">
        <v>0</v>
      </c>
      <c r="I99" s="132"/>
      <c r="J99" s="207">
        <v>1.98</v>
      </c>
      <c r="K99" s="208">
        <v>1</v>
      </c>
      <c r="L99" s="209">
        <f>+H99*J99*K99</f>
        <v>0</v>
      </c>
      <c r="M99" s="195"/>
      <c r="N99" s="109"/>
      <c r="O99" s="197"/>
      <c r="P99" s="178" t="s">
        <v>496</v>
      </c>
      <c r="Q99" s="132"/>
      <c r="R99" s="194">
        <f>H99</f>
        <v>0</v>
      </c>
      <c r="S99" s="132"/>
      <c r="T99" s="207">
        <v>1.98</v>
      </c>
      <c r="U99" s="208">
        <v>1</v>
      </c>
      <c r="V99" s="209">
        <f>+R99*T99*U99</f>
        <v>0</v>
      </c>
      <c r="W99" s="133"/>
      <c r="X99" s="110"/>
      <c r="AB99" s="283">
        <v>233</v>
      </c>
      <c r="AC99" s="294" t="s">
        <v>101</v>
      </c>
      <c r="AD99" s="294">
        <v>233</v>
      </c>
      <c r="AE99" s="83"/>
      <c r="AF99" s="320"/>
      <c r="AG99" s="320"/>
    </row>
    <row r="100" spans="2:33" ht="12" customHeight="1" x14ac:dyDescent="0.2">
      <c r="B100" s="107"/>
      <c r="C100" s="132"/>
      <c r="D100" s="133" t="s">
        <v>491</v>
      </c>
      <c r="E100" s="133"/>
      <c r="F100" s="133"/>
      <c r="G100" s="132"/>
      <c r="H100" s="193">
        <v>0</v>
      </c>
      <c r="I100" s="132"/>
      <c r="J100" s="207">
        <v>1.98</v>
      </c>
      <c r="K100" s="208">
        <v>1</v>
      </c>
      <c r="L100" s="209">
        <f>+H100*J100*K100</f>
        <v>0</v>
      </c>
      <c r="M100" s="195"/>
      <c r="N100" s="109"/>
      <c r="O100" s="197"/>
      <c r="P100" s="178" t="s">
        <v>497</v>
      </c>
      <c r="Q100" s="132"/>
      <c r="R100" s="194">
        <f>H100</f>
        <v>0</v>
      </c>
      <c r="S100" s="132"/>
      <c r="T100" s="207">
        <v>1.98</v>
      </c>
      <c r="U100" s="208">
        <v>1</v>
      </c>
      <c r="V100" s="209">
        <f>+R100*T100*U100</f>
        <v>0</v>
      </c>
      <c r="W100" s="133"/>
      <c r="X100" s="110"/>
      <c r="AB100" s="283">
        <v>777</v>
      </c>
      <c r="AC100" s="294" t="s">
        <v>102</v>
      </c>
      <c r="AD100" s="294">
        <v>777</v>
      </c>
      <c r="AE100" s="83"/>
      <c r="AF100" s="320"/>
      <c r="AG100" s="320"/>
    </row>
    <row r="101" spans="2:33" ht="12" customHeight="1" x14ac:dyDescent="0.2">
      <c r="B101" s="107"/>
      <c r="C101" s="132"/>
      <c r="D101" s="133"/>
      <c r="E101" s="133"/>
      <c r="F101" s="133"/>
      <c r="G101" s="132"/>
      <c r="H101" s="132"/>
      <c r="I101" s="132"/>
      <c r="J101" s="132"/>
      <c r="K101" s="176"/>
      <c r="L101" s="177"/>
      <c r="M101" s="195"/>
      <c r="N101" s="109"/>
      <c r="O101" s="197"/>
      <c r="P101" s="178"/>
      <c r="Q101" s="132"/>
      <c r="R101" s="132"/>
      <c r="S101" s="132"/>
      <c r="T101" s="132"/>
      <c r="U101" s="176"/>
      <c r="V101" s="177"/>
      <c r="W101" s="133"/>
      <c r="X101" s="110"/>
      <c r="AB101" s="283">
        <v>779</v>
      </c>
      <c r="AC101" s="294" t="s">
        <v>105</v>
      </c>
      <c r="AD101" s="294">
        <v>779</v>
      </c>
      <c r="AE101" s="83"/>
      <c r="AF101" s="320"/>
      <c r="AG101" s="320"/>
    </row>
    <row r="102" spans="2:33" ht="12" customHeight="1" x14ac:dyDescent="0.2">
      <c r="B102" s="107"/>
      <c r="C102" s="132"/>
      <c r="D102" s="133" t="s">
        <v>456</v>
      </c>
      <c r="E102" s="133"/>
      <c r="F102" s="133"/>
      <c r="G102" s="132"/>
      <c r="H102" s="193">
        <v>0</v>
      </c>
      <c r="I102" s="132"/>
      <c r="J102" s="207">
        <v>3.46</v>
      </c>
      <c r="K102" s="208">
        <v>1</v>
      </c>
      <c r="L102" s="209">
        <f>+H102*J102*K102</f>
        <v>0</v>
      </c>
      <c r="M102" s="195"/>
      <c r="N102" s="109"/>
      <c r="O102" s="197"/>
      <c r="P102" s="178" t="s">
        <v>498</v>
      </c>
      <c r="Q102" s="132"/>
      <c r="R102" s="194">
        <f>H102</f>
        <v>0</v>
      </c>
      <c r="S102" s="132"/>
      <c r="T102" s="207">
        <v>3.46</v>
      </c>
      <c r="U102" s="208">
        <v>1</v>
      </c>
      <c r="V102" s="209">
        <f>+R102*T102*U102</f>
        <v>0</v>
      </c>
      <c r="W102" s="133"/>
      <c r="X102" s="110"/>
      <c r="AB102" s="283">
        <v>1771</v>
      </c>
      <c r="AC102" s="294" t="s">
        <v>107</v>
      </c>
      <c r="AD102" s="294">
        <v>1771</v>
      </c>
      <c r="AE102" s="83"/>
      <c r="AF102" s="320"/>
      <c r="AG102" s="320"/>
    </row>
    <row r="103" spans="2:33" ht="12" customHeight="1" x14ac:dyDescent="0.2">
      <c r="B103" s="107"/>
      <c r="C103" s="132"/>
      <c r="D103" s="133" t="s">
        <v>457</v>
      </c>
      <c r="E103" s="133"/>
      <c r="F103" s="133"/>
      <c r="G103" s="132"/>
      <c r="H103" s="193">
        <v>0</v>
      </c>
      <c r="I103" s="132"/>
      <c r="J103" s="207">
        <v>3.46</v>
      </c>
      <c r="K103" s="208">
        <v>4.3</v>
      </c>
      <c r="L103" s="209">
        <f>+H103*J103*K103</f>
        <v>0</v>
      </c>
      <c r="M103" s="195"/>
      <c r="N103" s="109"/>
      <c r="O103" s="197"/>
      <c r="P103" s="178" t="s">
        <v>499</v>
      </c>
      <c r="Q103" s="132"/>
      <c r="R103" s="194">
        <f>H103</f>
        <v>0</v>
      </c>
      <c r="S103" s="132"/>
      <c r="T103" s="207">
        <v>3.46</v>
      </c>
      <c r="U103" s="208">
        <v>4.3</v>
      </c>
      <c r="V103" s="209">
        <f>+R103*T103*U103</f>
        <v>0</v>
      </c>
      <c r="W103" s="133"/>
      <c r="X103" s="110"/>
      <c r="AB103" s="283">
        <v>1652</v>
      </c>
      <c r="AC103" s="294" t="s">
        <v>108</v>
      </c>
      <c r="AD103" s="294">
        <v>1652</v>
      </c>
      <c r="AE103" s="83"/>
      <c r="AF103" s="320"/>
      <c r="AG103" s="320"/>
    </row>
    <row r="104" spans="2:33" ht="12" customHeight="1" x14ac:dyDescent="0.2">
      <c r="B104" s="107"/>
      <c r="C104" s="132"/>
      <c r="D104" s="133" t="s">
        <v>458</v>
      </c>
      <c r="E104" s="133"/>
      <c r="F104" s="133"/>
      <c r="G104" s="132"/>
      <c r="H104" s="193">
        <v>0</v>
      </c>
      <c r="I104" s="132"/>
      <c r="J104" s="207">
        <v>3.46</v>
      </c>
      <c r="K104" s="208">
        <v>2.86</v>
      </c>
      <c r="L104" s="209">
        <f>+H104*J104*K104</f>
        <v>0</v>
      </c>
      <c r="M104" s="195"/>
      <c r="N104" s="109"/>
      <c r="O104" s="197"/>
      <c r="P104" s="178" t="s">
        <v>500</v>
      </c>
      <c r="Q104" s="132"/>
      <c r="R104" s="194">
        <f>H104</f>
        <v>0</v>
      </c>
      <c r="S104" s="132"/>
      <c r="T104" s="207">
        <v>3.46</v>
      </c>
      <c r="U104" s="208">
        <v>2.86</v>
      </c>
      <c r="V104" s="209">
        <f>+R104*T104*U104</f>
        <v>0</v>
      </c>
      <c r="W104" s="133"/>
      <c r="X104" s="110"/>
      <c r="AB104" s="283">
        <v>907</v>
      </c>
      <c r="AC104" s="294" t="s">
        <v>109</v>
      </c>
      <c r="AD104" s="294">
        <v>907</v>
      </c>
      <c r="AE104" s="83"/>
      <c r="AF104" s="320"/>
      <c r="AG104" s="320"/>
    </row>
    <row r="105" spans="2:33" ht="12" customHeight="1" x14ac:dyDescent="0.2">
      <c r="B105" s="107"/>
      <c r="C105" s="132"/>
      <c r="D105" s="133" t="s">
        <v>459</v>
      </c>
      <c r="E105" s="133"/>
      <c r="F105" s="133"/>
      <c r="G105" s="132"/>
      <c r="H105" s="193">
        <v>0</v>
      </c>
      <c r="I105" s="132"/>
      <c r="J105" s="207">
        <v>3.46</v>
      </c>
      <c r="K105" s="208">
        <v>1.43</v>
      </c>
      <c r="L105" s="209">
        <f>+H105*J105*K105</f>
        <v>0</v>
      </c>
      <c r="M105" s="195"/>
      <c r="N105" s="109"/>
      <c r="O105" s="197"/>
      <c r="P105" s="178" t="s">
        <v>501</v>
      </c>
      <c r="Q105" s="132"/>
      <c r="R105" s="194">
        <f>H105</f>
        <v>0</v>
      </c>
      <c r="S105" s="132"/>
      <c r="T105" s="207">
        <v>3.46</v>
      </c>
      <c r="U105" s="208">
        <v>1.43</v>
      </c>
      <c r="V105" s="209">
        <f>+R105*T105*U105</f>
        <v>0</v>
      </c>
      <c r="W105" s="133"/>
      <c r="X105" s="110"/>
      <c r="AB105" s="283">
        <v>784</v>
      </c>
      <c r="AC105" s="294" t="s">
        <v>111</v>
      </c>
      <c r="AD105" s="294">
        <v>784</v>
      </c>
      <c r="AE105" s="83"/>
      <c r="AF105" s="320"/>
      <c r="AG105" s="320"/>
    </row>
    <row r="106" spans="2:33" ht="12" customHeight="1" x14ac:dyDescent="0.2">
      <c r="B106" s="107"/>
      <c r="C106" s="132"/>
      <c r="D106" s="133"/>
      <c r="E106" s="133"/>
      <c r="F106" s="179"/>
      <c r="G106" s="132"/>
      <c r="H106" s="217">
        <f>SUM(H99:H105)</f>
        <v>0</v>
      </c>
      <c r="I106" s="218"/>
      <c r="J106" s="219"/>
      <c r="K106" s="220"/>
      <c r="L106" s="215" t="str">
        <f>IF(H106=0,"",IF(OR((SUM(H99:H105))&lt;0.95*H83,(SUM(H99:H105))&gt;1.05*H83),B135,""))</f>
        <v/>
      </c>
      <c r="M106" s="195"/>
      <c r="N106" s="109"/>
      <c r="O106" s="197"/>
      <c r="P106" s="180"/>
      <c r="Q106" s="132"/>
      <c r="R106" s="221">
        <f>SUM(R99:R105)</f>
        <v>0</v>
      </c>
      <c r="S106" s="217"/>
      <c r="T106" s="217"/>
      <c r="U106" s="220"/>
      <c r="V106" s="216" t="str">
        <f>IF(R106=0,"",IF(OR((SUM(R99:R105))&lt;0.95*R83,(SUM(R99:R105))&gt;1.05*R83),B136,""))</f>
        <v/>
      </c>
      <c r="W106" s="133"/>
      <c r="X106" s="110"/>
      <c r="AB106" s="283">
        <v>1924</v>
      </c>
      <c r="AC106" s="294" t="s">
        <v>581</v>
      </c>
      <c r="AD106" s="294">
        <v>1924</v>
      </c>
      <c r="AE106" s="83"/>
      <c r="AF106" s="320"/>
      <c r="AG106" s="320"/>
    </row>
    <row r="107" spans="2:33" ht="12" customHeight="1" thickBot="1" x14ac:dyDescent="0.25">
      <c r="B107" s="107"/>
      <c r="C107" s="132"/>
      <c r="D107" s="156"/>
      <c r="E107" s="156"/>
      <c r="F107" s="157"/>
      <c r="G107" s="157"/>
      <c r="H107" s="157"/>
      <c r="I107" s="157"/>
      <c r="J107" s="201"/>
      <c r="K107" s="201"/>
      <c r="L107" s="201"/>
      <c r="M107" s="195"/>
      <c r="N107" s="109"/>
      <c r="O107" s="197"/>
      <c r="P107" s="157"/>
      <c r="Q107" s="157"/>
      <c r="R107" s="157"/>
      <c r="S107" s="157"/>
      <c r="T107" s="157"/>
      <c r="U107" s="157"/>
      <c r="V107" s="157"/>
      <c r="W107" s="133"/>
      <c r="X107" s="110"/>
      <c r="AB107" s="283">
        <v>664</v>
      </c>
      <c r="AC107" s="294" t="s">
        <v>112</v>
      </c>
      <c r="AD107" s="294">
        <v>664</v>
      </c>
      <c r="AE107" s="83"/>
      <c r="AF107" s="320"/>
      <c r="AG107" s="320"/>
    </row>
    <row r="108" spans="2:33" ht="12" customHeight="1" thickTop="1" x14ac:dyDescent="0.2">
      <c r="B108" s="107"/>
      <c r="C108" s="132"/>
      <c r="D108" s="147"/>
      <c r="E108" s="147"/>
      <c r="F108" s="146"/>
      <c r="G108" s="146"/>
      <c r="H108" s="146"/>
      <c r="I108" s="146"/>
      <c r="J108" s="200"/>
      <c r="K108" s="200"/>
      <c r="L108" s="200"/>
      <c r="M108" s="195"/>
      <c r="N108" s="109"/>
      <c r="O108" s="197"/>
      <c r="P108" s="146"/>
      <c r="Q108" s="146"/>
      <c r="R108" s="146"/>
      <c r="S108" s="146"/>
      <c r="T108" s="146"/>
      <c r="U108" s="146"/>
      <c r="V108" s="146"/>
      <c r="W108" s="133"/>
      <c r="X108" s="110"/>
      <c r="AB108" s="283">
        <v>785</v>
      </c>
      <c r="AC108" s="294" t="s">
        <v>113</v>
      </c>
      <c r="AD108" s="294">
        <v>785</v>
      </c>
      <c r="AE108" s="83"/>
      <c r="AF108" s="320"/>
      <c r="AG108" s="320"/>
    </row>
    <row r="109" spans="2:33" ht="12" customHeight="1" x14ac:dyDescent="0.2">
      <c r="B109" s="107"/>
      <c r="C109" s="132"/>
      <c r="D109" s="128" t="s">
        <v>460</v>
      </c>
      <c r="E109" s="133"/>
      <c r="F109" s="132"/>
      <c r="G109" s="132"/>
      <c r="H109" s="132"/>
      <c r="I109" s="132"/>
      <c r="J109" s="181"/>
      <c r="K109" s="181"/>
      <c r="L109" s="181"/>
      <c r="M109" s="195"/>
      <c r="N109" s="109"/>
      <c r="O109" s="197"/>
      <c r="P109" s="132"/>
      <c r="Q109" s="132"/>
      <c r="R109" s="132"/>
      <c r="S109" s="132"/>
      <c r="T109" s="132"/>
      <c r="U109" s="132"/>
      <c r="V109" s="132"/>
      <c r="W109" s="133"/>
      <c r="X109" s="110"/>
      <c r="AB109" s="283">
        <v>1942</v>
      </c>
      <c r="AC109" s="294" t="s">
        <v>655</v>
      </c>
      <c r="AD109" s="294">
        <v>1942</v>
      </c>
      <c r="AE109" s="83"/>
      <c r="AF109" s="320"/>
      <c r="AG109" s="320"/>
    </row>
    <row r="110" spans="2:33" ht="12" customHeight="1" x14ac:dyDescent="0.2">
      <c r="B110" s="107"/>
      <c r="C110" s="132"/>
      <c r="D110" s="133" t="s">
        <v>448</v>
      </c>
      <c r="E110" s="133"/>
      <c r="F110" s="132"/>
      <c r="G110" s="132"/>
      <c r="H110" s="181"/>
      <c r="I110" s="132"/>
      <c r="J110" s="151">
        <f>+J84</f>
        <v>0</v>
      </c>
      <c r="K110" s="151">
        <f>+K84</f>
        <v>0</v>
      </c>
      <c r="L110" s="151">
        <f>SUM(J110:K110)</f>
        <v>0</v>
      </c>
      <c r="M110" s="195"/>
      <c r="N110" s="109"/>
      <c r="O110" s="197"/>
      <c r="P110" s="133"/>
      <c r="Q110" s="132"/>
      <c r="R110" s="133"/>
      <c r="S110" s="132"/>
      <c r="T110" s="151">
        <f>+T84</f>
        <v>0</v>
      </c>
      <c r="U110" s="151">
        <f>+U84</f>
        <v>0</v>
      </c>
      <c r="V110" s="151">
        <f>SUM(T110:U110)</f>
        <v>0</v>
      </c>
      <c r="W110" s="133"/>
      <c r="X110" s="110"/>
      <c r="AB110" s="283">
        <v>512</v>
      </c>
      <c r="AC110" s="294" t="s">
        <v>114</v>
      </c>
      <c r="AD110" s="294">
        <v>512</v>
      </c>
      <c r="AE110" s="83"/>
      <c r="AF110" s="320"/>
      <c r="AG110" s="320"/>
    </row>
    <row r="111" spans="2:33" ht="12" customHeight="1" x14ac:dyDescent="0.2">
      <c r="B111" s="107"/>
      <c r="C111" s="132"/>
      <c r="D111" s="133" t="s">
        <v>449</v>
      </c>
      <c r="E111" s="133"/>
      <c r="F111" s="132"/>
      <c r="G111" s="132"/>
      <c r="H111" s="181"/>
      <c r="I111" s="132"/>
      <c r="J111" s="151">
        <f>+J85</f>
        <v>0</v>
      </c>
      <c r="K111" s="151">
        <f>+K85</f>
        <v>0</v>
      </c>
      <c r="L111" s="151">
        <f>SUM(J111:K111)</f>
        <v>0</v>
      </c>
      <c r="M111" s="195"/>
      <c r="N111" s="109"/>
      <c r="O111" s="197"/>
      <c r="P111" s="133"/>
      <c r="Q111" s="132"/>
      <c r="R111" s="133"/>
      <c r="S111" s="132"/>
      <c r="T111" s="151">
        <f>+T85</f>
        <v>0</v>
      </c>
      <c r="U111" s="151">
        <f>+U85</f>
        <v>0</v>
      </c>
      <c r="V111" s="151">
        <f>SUM(T111:U111)</f>
        <v>0</v>
      </c>
      <c r="W111" s="133"/>
      <c r="X111" s="110"/>
      <c r="AB111" s="283">
        <v>513</v>
      </c>
      <c r="AC111" s="294" t="s">
        <v>115</v>
      </c>
      <c r="AD111" s="294">
        <v>513</v>
      </c>
      <c r="AE111" s="83"/>
      <c r="AF111" s="320"/>
      <c r="AG111" s="320"/>
    </row>
    <row r="112" spans="2:33" ht="12" customHeight="1" x14ac:dyDescent="0.2">
      <c r="B112" s="116"/>
      <c r="C112" s="134"/>
      <c r="D112" s="128"/>
      <c r="E112" s="128"/>
      <c r="F112" s="134"/>
      <c r="G112" s="134"/>
      <c r="H112" s="182"/>
      <c r="I112" s="134"/>
      <c r="J112" s="160">
        <f>IF(SUM(J110:J111)=0,J83,SUM(J110:J111))</f>
        <v>145714201.31255832</v>
      </c>
      <c r="K112" s="160">
        <f>IF(SUM(K110:K111)=0,K83,SUM(K110:K111))</f>
        <v>2309164.5067816963</v>
      </c>
      <c r="L112" s="160">
        <f>SUM(J112:K112)</f>
        <v>148023365.81934002</v>
      </c>
      <c r="M112" s="196"/>
      <c r="N112" s="167"/>
      <c r="O112" s="198"/>
      <c r="P112" s="128"/>
      <c r="Q112" s="134"/>
      <c r="R112" s="128"/>
      <c r="S112" s="134"/>
      <c r="T112" s="160">
        <f>IF(SUM(T110:T111)=0,T83,SUM(T110:T111))</f>
        <v>147407567.97510985</v>
      </c>
      <c r="U112" s="160">
        <f>IF(SUM(U110:U111)=0,U83,SUM(U110:U111))</f>
        <v>2335999.6550301765</v>
      </c>
      <c r="V112" s="160">
        <f>SUM(T112:U112)</f>
        <v>149743567.63014004</v>
      </c>
      <c r="W112" s="128"/>
      <c r="X112" s="111"/>
      <c r="AB112" s="283">
        <v>786</v>
      </c>
      <c r="AC112" s="294" t="s">
        <v>117</v>
      </c>
      <c r="AD112" s="294">
        <v>786</v>
      </c>
      <c r="AE112" s="83"/>
      <c r="AF112" s="320"/>
      <c r="AG112" s="320"/>
    </row>
    <row r="113" spans="2:33" ht="12" customHeight="1" x14ac:dyDescent="0.2">
      <c r="B113" s="116"/>
      <c r="C113" s="134"/>
      <c r="D113" s="128" t="s">
        <v>461</v>
      </c>
      <c r="E113" s="128"/>
      <c r="F113" s="134"/>
      <c r="G113" s="134"/>
      <c r="H113" s="182"/>
      <c r="I113" s="134"/>
      <c r="J113" s="135"/>
      <c r="K113" s="135"/>
      <c r="L113" s="135"/>
      <c r="M113" s="196"/>
      <c r="N113" s="167"/>
      <c r="O113" s="198"/>
      <c r="P113" s="128"/>
      <c r="Q113" s="134"/>
      <c r="R113" s="128"/>
      <c r="S113" s="134"/>
      <c r="T113" s="135"/>
      <c r="U113" s="135"/>
      <c r="V113" s="135"/>
      <c r="W113" s="128"/>
      <c r="X113" s="111"/>
      <c r="AB113" s="283">
        <v>14</v>
      </c>
      <c r="AC113" s="294" t="s">
        <v>119</v>
      </c>
      <c r="AD113" s="294">
        <v>14</v>
      </c>
      <c r="AE113" s="83"/>
      <c r="AF113" s="320"/>
      <c r="AG113" s="320"/>
    </row>
    <row r="114" spans="2:33" ht="12" customHeight="1" x14ac:dyDescent="0.2">
      <c r="B114" s="107"/>
      <c r="C114" s="132"/>
      <c r="D114" s="133" t="s">
        <v>417</v>
      </c>
      <c r="E114" s="133"/>
      <c r="F114" s="132" t="s">
        <v>391</v>
      </c>
      <c r="G114" s="132"/>
      <c r="H114" s="181"/>
      <c r="I114" s="132"/>
      <c r="J114" s="151">
        <f>J86</f>
        <v>401418341.43264002</v>
      </c>
      <c r="K114" s="151">
        <f>K86</f>
        <v>40982750.980640002</v>
      </c>
      <c r="L114" s="151">
        <f>SUM(J114:K114)</f>
        <v>442401092.41328001</v>
      </c>
      <c r="M114" s="195"/>
      <c r="N114" s="109"/>
      <c r="O114" s="197"/>
      <c r="P114" s="133"/>
      <c r="Q114" s="132"/>
      <c r="R114" s="133"/>
      <c r="S114" s="132"/>
      <c r="T114" s="151">
        <f>T86</f>
        <v>406083284.38944006</v>
      </c>
      <c r="U114" s="151">
        <f>U86</f>
        <v>41459017.697440006</v>
      </c>
      <c r="V114" s="151">
        <f>SUM(T114:U114)</f>
        <v>447542302.08688009</v>
      </c>
      <c r="W114" s="133"/>
      <c r="X114" s="117"/>
      <c r="AB114" s="283">
        <v>1729</v>
      </c>
      <c r="AC114" s="294" t="s">
        <v>121</v>
      </c>
      <c r="AD114" s="294">
        <v>1729</v>
      </c>
      <c r="AE114" s="83"/>
      <c r="AF114" s="320"/>
      <c r="AG114" s="320"/>
    </row>
    <row r="115" spans="2:33" ht="12" customHeight="1" x14ac:dyDescent="0.2">
      <c r="B115" s="107"/>
      <c r="C115" s="132"/>
      <c r="D115" s="133" t="s">
        <v>450</v>
      </c>
      <c r="E115" s="133"/>
      <c r="F115" s="132"/>
      <c r="G115" s="132"/>
      <c r="H115" s="132"/>
      <c r="I115" s="132"/>
      <c r="J115" s="151">
        <f>J87</f>
        <v>8533042.9247999992</v>
      </c>
      <c r="K115" s="151">
        <f>K87</f>
        <v>0</v>
      </c>
      <c r="L115" s="151">
        <f>SUM(J115:K115)</f>
        <v>8533042.9247999992</v>
      </c>
      <c r="M115" s="195"/>
      <c r="N115" s="109"/>
      <c r="O115" s="197"/>
      <c r="P115" s="133"/>
      <c r="Q115" s="132"/>
      <c r="R115" s="133"/>
      <c r="S115" s="132"/>
      <c r="T115" s="151">
        <f>T87</f>
        <v>8632206.7007999998</v>
      </c>
      <c r="U115" s="151">
        <f>U87</f>
        <v>0</v>
      </c>
      <c r="V115" s="151">
        <f>SUM(T115:U115)</f>
        <v>8632206.7007999998</v>
      </c>
      <c r="W115" s="133"/>
      <c r="X115" s="117"/>
      <c r="AB115" s="283">
        <v>158</v>
      </c>
      <c r="AC115" s="294" t="s">
        <v>122</v>
      </c>
      <c r="AD115" s="294">
        <v>158</v>
      </c>
      <c r="AE115" s="83"/>
      <c r="AF115" s="320"/>
      <c r="AG115" s="320"/>
    </row>
    <row r="116" spans="2:33" ht="12" customHeight="1" x14ac:dyDescent="0.2">
      <c r="B116" s="116"/>
      <c r="C116" s="134"/>
      <c r="D116" s="128"/>
      <c r="E116" s="128"/>
      <c r="F116" s="134"/>
      <c r="G116" s="134"/>
      <c r="H116" s="134"/>
      <c r="I116" s="134"/>
      <c r="J116" s="160">
        <f>(J114+J115)</f>
        <v>409951384.35743999</v>
      </c>
      <c r="K116" s="160">
        <f>(K114+K115)</f>
        <v>40982750.980640002</v>
      </c>
      <c r="L116" s="160">
        <f>SUM(J116:K116)</f>
        <v>450934135.33807999</v>
      </c>
      <c r="M116" s="196"/>
      <c r="N116" s="167"/>
      <c r="O116" s="198"/>
      <c r="P116" s="128"/>
      <c r="Q116" s="134"/>
      <c r="R116" s="128"/>
      <c r="S116" s="134"/>
      <c r="T116" s="160">
        <f>(T114+T115)</f>
        <v>414715491.09024006</v>
      </c>
      <c r="U116" s="160">
        <f>(U114+U115)</f>
        <v>41459017.697440006</v>
      </c>
      <c r="V116" s="160">
        <f>SUM(T116:U116)</f>
        <v>456174508.78768009</v>
      </c>
      <c r="W116" s="128"/>
      <c r="X116" s="118"/>
      <c r="AB116" s="283">
        <v>392</v>
      </c>
      <c r="AC116" s="294" t="s">
        <v>124</v>
      </c>
      <c r="AD116" s="294">
        <v>392</v>
      </c>
      <c r="AE116" s="83"/>
      <c r="AF116" s="320"/>
      <c r="AG116" s="320"/>
    </row>
    <row r="117" spans="2:33" ht="12" customHeight="1" x14ac:dyDescent="0.2">
      <c r="B117" s="107"/>
      <c r="C117" s="132"/>
      <c r="D117" s="128" t="s">
        <v>462</v>
      </c>
      <c r="E117" s="133"/>
      <c r="F117" s="132"/>
      <c r="G117" s="132"/>
      <c r="H117" s="132"/>
      <c r="I117" s="132"/>
      <c r="J117" s="132"/>
      <c r="K117" s="132"/>
      <c r="L117" s="132"/>
      <c r="M117" s="195"/>
      <c r="N117" s="109"/>
      <c r="O117" s="197"/>
      <c r="P117" s="132"/>
      <c r="Q117" s="132"/>
      <c r="R117" s="132"/>
      <c r="S117" s="132"/>
      <c r="T117" s="132"/>
      <c r="U117" s="132"/>
      <c r="V117" s="132"/>
      <c r="W117" s="133"/>
      <c r="X117" s="110"/>
      <c r="AB117" s="283">
        <v>394</v>
      </c>
      <c r="AC117" s="294" t="s">
        <v>125</v>
      </c>
      <c r="AD117" s="294">
        <v>394</v>
      </c>
      <c r="AE117" s="83"/>
      <c r="AF117" s="320"/>
      <c r="AG117" s="320"/>
    </row>
    <row r="118" spans="2:33" ht="12" customHeight="1" x14ac:dyDescent="0.2">
      <c r="B118" s="107"/>
      <c r="C118" s="132"/>
      <c r="D118" s="133" t="s">
        <v>463</v>
      </c>
      <c r="E118" s="133"/>
      <c r="F118" s="132"/>
      <c r="G118" s="132"/>
      <c r="H118" s="132"/>
      <c r="I118" s="132"/>
      <c r="J118" s="151">
        <f>J94</f>
        <v>1451111048.4635184</v>
      </c>
      <c r="K118" s="151">
        <f>K94</f>
        <v>775380825.43021178</v>
      </c>
      <c r="L118" s="151">
        <f>L94</f>
        <v>2226491873.8937302</v>
      </c>
      <c r="M118" s="195"/>
      <c r="N118" s="109"/>
      <c r="O118" s="197"/>
      <c r="P118" s="183"/>
      <c r="Q118" s="172"/>
      <c r="R118" s="183"/>
      <c r="S118" s="172"/>
      <c r="T118" s="151">
        <f>T94</f>
        <v>1470251034.9860308</v>
      </c>
      <c r="U118" s="151">
        <f>U94</f>
        <v>784931102.69132054</v>
      </c>
      <c r="V118" s="151">
        <f>V94</f>
        <v>2255182137.6773515</v>
      </c>
      <c r="W118" s="133"/>
      <c r="X118" s="110"/>
      <c r="AB118" s="283">
        <v>1655</v>
      </c>
      <c r="AC118" s="294" t="s">
        <v>126</v>
      </c>
      <c r="AD118" s="294">
        <v>1655</v>
      </c>
      <c r="AE118" s="83"/>
      <c r="AF118" s="320"/>
      <c r="AG118" s="320"/>
    </row>
    <row r="119" spans="2:33" ht="12" customHeight="1" x14ac:dyDescent="0.2">
      <c r="B119" s="107"/>
      <c r="C119" s="132"/>
      <c r="D119" s="133" t="s">
        <v>464</v>
      </c>
      <c r="E119" s="133"/>
      <c r="F119" s="132"/>
      <c r="G119" s="132"/>
      <c r="H119" s="184"/>
      <c r="I119" s="132"/>
      <c r="J119" s="151">
        <f>J112+J116</f>
        <v>555665585.66999829</v>
      </c>
      <c r="K119" s="151">
        <f>K112+K116</f>
        <v>43291915.487421699</v>
      </c>
      <c r="L119" s="151">
        <f>L112+L116</f>
        <v>598957501.15742004</v>
      </c>
      <c r="M119" s="195"/>
      <c r="N119" s="109"/>
      <c r="O119" s="197"/>
      <c r="P119" s="183"/>
      <c r="Q119" s="172"/>
      <c r="R119" s="183"/>
      <c r="S119" s="172"/>
      <c r="T119" s="151">
        <f>T112+T116</f>
        <v>562123059.06534994</v>
      </c>
      <c r="U119" s="151">
        <f>U112+U116</f>
        <v>43795017.352470182</v>
      </c>
      <c r="V119" s="151">
        <f>V112+V116</f>
        <v>605918076.4178201</v>
      </c>
      <c r="W119" s="133"/>
      <c r="X119" s="110"/>
      <c r="AB119" s="283">
        <v>160</v>
      </c>
      <c r="AC119" s="294" t="s">
        <v>127</v>
      </c>
      <c r="AD119" s="294">
        <v>160</v>
      </c>
      <c r="AE119" s="83"/>
      <c r="AF119" s="320"/>
      <c r="AG119" s="320"/>
    </row>
    <row r="120" spans="2:33" ht="12" customHeight="1" x14ac:dyDescent="0.2">
      <c r="B120" s="116"/>
      <c r="C120" s="134"/>
      <c r="D120" s="128" t="s">
        <v>656</v>
      </c>
      <c r="E120" s="128"/>
      <c r="F120" s="134"/>
      <c r="G120" s="134"/>
      <c r="H120" s="134"/>
      <c r="I120" s="134"/>
      <c r="J120" s="160">
        <f>J118-J119</f>
        <v>895445462.79352009</v>
      </c>
      <c r="K120" s="160">
        <f>K118-K119</f>
        <v>732088909.94279003</v>
      </c>
      <c r="L120" s="160">
        <f>L118-L119</f>
        <v>1627534372.73631</v>
      </c>
      <c r="M120" s="196"/>
      <c r="N120" s="167"/>
      <c r="O120" s="198"/>
      <c r="P120" s="185"/>
      <c r="Q120" s="135"/>
      <c r="R120" s="185"/>
      <c r="S120" s="135"/>
      <c r="T120" s="160">
        <f>T118-T119</f>
        <v>908127975.92068088</v>
      </c>
      <c r="U120" s="160">
        <f>U118-U119</f>
        <v>741136085.33885038</v>
      </c>
      <c r="V120" s="160">
        <f>V118-V119</f>
        <v>1649264061.2595315</v>
      </c>
      <c r="W120" s="128"/>
      <c r="X120" s="119"/>
      <c r="AB120" s="283">
        <v>243</v>
      </c>
      <c r="AC120" s="294" t="s">
        <v>128</v>
      </c>
      <c r="AD120" s="294">
        <v>243</v>
      </c>
      <c r="AE120" s="83"/>
      <c r="AF120" s="320"/>
      <c r="AG120" s="320"/>
    </row>
    <row r="121" spans="2:33" ht="12" customHeight="1" x14ac:dyDescent="0.2">
      <c r="B121" s="107"/>
      <c r="C121" s="132"/>
      <c r="D121" s="133"/>
      <c r="E121" s="133"/>
      <c r="F121" s="132"/>
      <c r="G121" s="132"/>
      <c r="H121" s="132"/>
      <c r="I121" s="132"/>
      <c r="J121" s="132"/>
      <c r="K121" s="137"/>
      <c r="L121" s="137"/>
      <c r="M121" s="195"/>
      <c r="N121" s="109"/>
      <c r="O121" s="197"/>
      <c r="P121" s="133"/>
      <c r="Q121" s="132"/>
      <c r="R121" s="133"/>
      <c r="S121" s="132"/>
      <c r="T121" s="136"/>
      <c r="U121" s="136"/>
      <c r="V121" s="132"/>
      <c r="W121" s="133"/>
      <c r="X121" s="110"/>
      <c r="AB121" s="283">
        <v>523</v>
      </c>
      <c r="AC121" s="294" t="s">
        <v>129</v>
      </c>
      <c r="AD121" s="294">
        <v>523</v>
      </c>
      <c r="AE121" s="83"/>
      <c r="AF121" s="320"/>
      <c r="AG121" s="320"/>
    </row>
    <row r="122" spans="2:33" ht="12" customHeight="1" x14ac:dyDescent="0.2">
      <c r="B122" s="107"/>
      <c r="C122" s="108"/>
      <c r="D122" s="109"/>
      <c r="E122" s="109"/>
      <c r="F122" s="108"/>
      <c r="G122" s="108"/>
      <c r="H122" s="108"/>
      <c r="I122" s="108"/>
      <c r="J122" s="108"/>
      <c r="K122" s="120"/>
      <c r="L122" s="120"/>
      <c r="M122" s="109"/>
      <c r="N122" s="109"/>
      <c r="O122" s="108"/>
      <c r="P122" s="109"/>
      <c r="Q122" s="108"/>
      <c r="R122" s="109"/>
      <c r="S122" s="108"/>
      <c r="T122" s="121"/>
      <c r="U122" s="121"/>
      <c r="V122" s="108"/>
      <c r="W122" s="109"/>
      <c r="X122" s="110"/>
      <c r="AB122" s="283">
        <v>72</v>
      </c>
      <c r="AC122" s="294" t="s">
        <v>131</v>
      </c>
      <c r="AD122" s="294">
        <v>72</v>
      </c>
      <c r="AE122" s="83"/>
      <c r="AF122" s="320"/>
      <c r="AG122" s="320"/>
    </row>
    <row r="123" spans="2:33" ht="12" customHeight="1" x14ac:dyDescent="0.25">
      <c r="B123" s="168"/>
      <c r="C123" s="123"/>
      <c r="D123" s="122"/>
      <c r="E123" s="122"/>
      <c r="F123" s="123"/>
      <c r="G123" s="123"/>
      <c r="H123" s="123"/>
      <c r="I123" s="123"/>
      <c r="J123" s="123"/>
      <c r="K123" s="123"/>
      <c r="L123" s="123"/>
      <c r="M123" s="122"/>
      <c r="N123" s="122"/>
      <c r="O123" s="123"/>
      <c r="P123" s="123"/>
      <c r="Q123" s="123"/>
      <c r="R123" s="123"/>
      <c r="S123" s="123"/>
      <c r="T123" s="123"/>
      <c r="U123" s="123"/>
      <c r="V123" s="123"/>
      <c r="W123" s="124" t="s">
        <v>470</v>
      </c>
      <c r="X123" s="125"/>
      <c r="AB123" s="283">
        <v>244</v>
      </c>
      <c r="AC123" s="294" t="s">
        <v>132</v>
      </c>
      <c r="AD123" s="294">
        <v>244</v>
      </c>
      <c r="AE123" s="83"/>
      <c r="AF123" s="320"/>
      <c r="AG123" s="320"/>
    </row>
    <row r="124" spans="2:33" ht="12" customHeight="1" x14ac:dyDescent="0.2">
      <c r="U124" s="93"/>
      <c r="V124" s="93"/>
      <c r="AB124" s="283">
        <v>396</v>
      </c>
      <c r="AC124" s="294" t="s">
        <v>133</v>
      </c>
      <c r="AD124" s="294">
        <v>396</v>
      </c>
      <c r="AE124" s="83"/>
      <c r="AF124" s="320"/>
      <c r="AG124" s="320"/>
    </row>
    <row r="125" spans="2:33" ht="12" customHeight="1" x14ac:dyDescent="0.2">
      <c r="U125" s="93"/>
      <c r="V125" s="93"/>
      <c r="AB125" s="283">
        <v>397</v>
      </c>
      <c r="AC125" s="294" t="s">
        <v>134</v>
      </c>
      <c r="AD125" s="294">
        <v>397</v>
      </c>
      <c r="AE125" s="91"/>
      <c r="AF125" s="320"/>
      <c r="AG125" s="320"/>
    </row>
    <row r="126" spans="2:33" ht="12" customHeight="1" x14ac:dyDescent="0.2">
      <c r="U126" s="93"/>
      <c r="V126" s="93"/>
      <c r="AB126" s="283">
        <v>246</v>
      </c>
      <c r="AC126" s="294" t="s">
        <v>135</v>
      </c>
      <c r="AD126" s="294">
        <v>246</v>
      </c>
      <c r="AE126" s="83"/>
      <c r="AF126" s="320"/>
      <c r="AG126" s="320"/>
    </row>
    <row r="127" spans="2:33" ht="12" customHeight="1" x14ac:dyDescent="0.2">
      <c r="U127" s="93"/>
      <c r="V127" s="93"/>
      <c r="AB127" s="283">
        <v>74</v>
      </c>
      <c r="AC127" s="294" t="s">
        <v>136</v>
      </c>
      <c r="AD127" s="294">
        <v>74</v>
      </c>
      <c r="AE127" s="83"/>
      <c r="AF127" s="320"/>
      <c r="AG127" s="320"/>
    </row>
    <row r="128" spans="2:33" ht="12" customHeight="1" x14ac:dyDescent="0.25">
      <c r="U128" s="93"/>
      <c r="V128" s="93"/>
      <c r="AB128" s="283">
        <v>398</v>
      </c>
      <c r="AC128" s="294" t="s">
        <v>137</v>
      </c>
      <c r="AD128" s="294">
        <v>398</v>
      </c>
      <c r="AE128" s="97"/>
      <c r="AF128" s="320"/>
      <c r="AG128" s="320"/>
    </row>
    <row r="129" spans="2:33" ht="12" customHeight="1" x14ac:dyDescent="0.2">
      <c r="U129" s="93"/>
      <c r="V129" s="93"/>
      <c r="AB129" s="283">
        <v>917</v>
      </c>
      <c r="AC129" s="294" t="s">
        <v>138</v>
      </c>
      <c r="AD129" s="294">
        <v>917</v>
      </c>
      <c r="AE129" s="84"/>
      <c r="AF129" s="320"/>
      <c r="AG129" s="320"/>
    </row>
    <row r="130" spans="2:33" ht="12" customHeight="1" x14ac:dyDescent="0.2">
      <c r="U130" s="93"/>
      <c r="V130" s="93"/>
      <c r="AB130" s="283">
        <v>1658</v>
      </c>
      <c r="AC130" s="294" t="s">
        <v>139</v>
      </c>
      <c r="AD130" s="294">
        <v>1658</v>
      </c>
      <c r="AE130" s="163"/>
      <c r="AF130" s="320"/>
      <c r="AG130" s="320"/>
    </row>
    <row r="131" spans="2:33" ht="12" customHeight="1" x14ac:dyDescent="0.2">
      <c r="U131" s="93"/>
      <c r="V131" s="93"/>
      <c r="AB131" s="283">
        <v>399</v>
      </c>
      <c r="AC131" s="294" t="s">
        <v>140</v>
      </c>
      <c r="AD131" s="294">
        <v>399</v>
      </c>
      <c r="AE131" s="84"/>
      <c r="AF131" s="320"/>
      <c r="AG131" s="320"/>
    </row>
    <row r="132" spans="2:33" ht="12" customHeight="1" x14ac:dyDescent="0.2">
      <c r="U132" s="93"/>
      <c r="V132" s="93"/>
      <c r="AB132" s="283">
        <v>163</v>
      </c>
      <c r="AC132" s="294" t="s">
        <v>141</v>
      </c>
      <c r="AD132" s="294">
        <v>163</v>
      </c>
      <c r="AE132" s="84"/>
      <c r="AF132" s="320"/>
      <c r="AG132" s="320"/>
    </row>
    <row r="133" spans="2:33" ht="12" customHeight="1" x14ac:dyDescent="0.2">
      <c r="B133" s="258" t="s">
        <v>591</v>
      </c>
      <c r="C133" s="259"/>
      <c r="D133" s="258"/>
      <c r="E133" s="258"/>
      <c r="F133" s="259"/>
      <c r="G133" s="259"/>
      <c r="H133" s="259"/>
      <c r="U133" s="93"/>
      <c r="V133" s="93"/>
      <c r="AB133" s="283">
        <v>530</v>
      </c>
      <c r="AC133" s="294" t="s">
        <v>142</v>
      </c>
      <c r="AD133" s="294">
        <v>530</v>
      </c>
      <c r="AE133" s="84"/>
      <c r="AF133" s="320"/>
      <c r="AG133" s="320"/>
    </row>
    <row r="134" spans="2:33" ht="12" customHeight="1" x14ac:dyDescent="0.2">
      <c r="B134" s="258" t="s">
        <v>592</v>
      </c>
      <c r="C134" s="259"/>
      <c r="D134" s="258"/>
      <c r="E134" s="258"/>
      <c r="F134" s="259"/>
      <c r="G134" s="259"/>
      <c r="H134" s="259"/>
      <c r="U134" s="93"/>
      <c r="V134" s="93"/>
      <c r="AB134" s="283">
        <v>794</v>
      </c>
      <c r="AC134" s="294" t="s">
        <v>143</v>
      </c>
      <c r="AD134" s="294">
        <v>794</v>
      </c>
      <c r="AE134" s="84"/>
      <c r="AF134" s="320"/>
      <c r="AG134" s="320"/>
    </row>
    <row r="135" spans="2:33" ht="12" customHeight="1" x14ac:dyDescent="0.2">
      <c r="B135" s="258" t="s">
        <v>667</v>
      </c>
      <c r="C135" s="259"/>
      <c r="D135" s="258"/>
      <c r="E135" s="258"/>
      <c r="F135" s="259"/>
      <c r="G135" s="259"/>
      <c r="H135" s="259"/>
      <c r="U135" s="93"/>
      <c r="V135" s="93"/>
      <c r="AB135" s="283">
        <v>531</v>
      </c>
      <c r="AC135" s="294" t="s">
        <v>144</v>
      </c>
      <c r="AD135" s="294">
        <v>531</v>
      </c>
      <c r="AE135" s="84"/>
      <c r="AF135" s="320"/>
      <c r="AG135" s="320"/>
    </row>
    <row r="136" spans="2:33" ht="12" customHeight="1" x14ac:dyDescent="0.2">
      <c r="B136" s="258" t="s">
        <v>668</v>
      </c>
      <c r="C136" s="259"/>
      <c r="D136" s="258"/>
      <c r="E136" s="258"/>
      <c r="F136" s="259"/>
      <c r="G136" s="259"/>
      <c r="H136" s="259"/>
      <c r="U136" s="93"/>
      <c r="V136" s="93"/>
      <c r="AB136" s="283">
        <v>164</v>
      </c>
      <c r="AC136" s="294" t="s">
        <v>386</v>
      </c>
      <c r="AD136" s="294">
        <v>164</v>
      </c>
      <c r="AE136" s="84"/>
      <c r="AF136" s="320"/>
      <c r="AG136" s="320"/>
    </row>
    <row r="137" spans="2:33" ht="12" customHeight="1" x14ac:dyDescent="0.2">
      <c r="B137" s="258"/>
      <c r="C137" s="259"/>
      <c r="D137" s="258"/>
      <c r="E137" s="258"/>
      <c r="F137" s="259"/>
      <c r="G137" s="259"/>
      <c r="H137" s="259"/>
      <c r="U137" s="93"/>
      <c r="V137" s="93"/>
      <c r="AB137" s="283">
        <v>1966</v>
      </c>
      <c r="AC137" s="294" t="s">
        <v>686</v>
      </c>
      <c r="AD137" s="294">
        <v>1966</v>
      </c>
      <c r="AE137" s="84"/>
      <c r="AF137" s="320"/>
      <c r="AG137" s="320"/>
    </row>
    <row r="138" spans="2:33" ht="12" customHeight="1" x14ac:dyDescent="0.2">
      <c r="B138" s="258"/>
      <c r="C138" s="259"/>
      <c r="D138" s="258"/>
      <c r="E138" s="258"/>
      <c r="F138" s="259"/>
      <c r="G138" s="259"/>
      <c r="H138" s="259"/>
      <c r="U138" s="93"/>
      <c r="V138" s="93"/>
      <c r="AB138" s="283">
        <v>252</v>
      </c>
      <c r="AC138" s="294" t="s">
        <v>145</v>
      </c>
      <c r="AD138" s="294">
        <v>252</v>
      </c>
      <c r="AE138" s="84"/>
      <c r="AF138" s="320"/>
      <c r="AG138" s="320"/>
    </row>
    <row r="139" spans="2:33" ht="12" customHeight="1" x14ac:dyDescent="0.2">
      <c r="B139" s="258"/>
      <c r="C139" s="259"/>
      <c r="D139" s="258"/>
      <c r="E139" s="258"/>
      <c r="F139" s="259"/>
      <c r="G139" s="259"/>
      <c r="H139" s="259"/>
      <c r="U139" s="93"/>
      <c r="V139" s="93"/>
      <c r="AB139" s="283">
        <v>797</v>
      </c>
      <c r="AC139" s="294" t="s">
        <v>146</v>
      </c>
      <c r="AD139" s="294">
        <v>797</v>
      </c>
      <c r="AE139" s="84"/>
      <c r="AF139" s="320"/>
      <c r="AG139" s="320"/>
    </row>
    <row r="140" spans="2:33" ht="12" customHeight="1" x14ac:dyDescent="0.2">
      <c r="B140" s="258"/>
      <c r="U140" s="93"/>
      <c r="V140" s="93"/>
      <c r="AB140" s="283">
        <v>534</v>
      </c>
      <c r="AC140" s="294" t="s">
        <v>147</v>
      </c>
      <c r="AD140" s="294">
        <v>534</v>
      </c>
      <c r="AE140" s="84"/>
      <c r="AF140" s="320"/>
      <c r="AG140" s="320"/>
    </row>
    <row r="141" spans="2:33" ht="12" customHeight="1" x14ac:dyDescent="0.2">
      <c r="U141" s="93"/>
      <c r="V141" s="93"/>
      <c r="AB141" s="283">
        <v>798</v>
      </c>
      <c r="AC141" s="294" t="s">
        <v>148</v>
      </c>
      <c r="AD141" s="294">
        <v>798</v>
      </c>
      <c r="AE141" s="84"/>
      <c r="AF141" s="320"/>
      <c r="AG141" s="320"/>
    </row>
    <row r="142" spans="2:33" ht="12" customHeight="1" x14ac:dyDescent="0.2">
      <c r="U142" s="93"/>
      <c r="V142" s="93"/>
      <c r="AB142" s="283">
        <v>402</v>
      </c>
      <c r="AC142" s="294" t="s">
        <v>149</v>
      </c>
      <c r="AD142" s="294">
        <v>402</v>
      </c>
      <c r="AE142" s="84"/>
      <c r="AF142" s="320"/>
      <c r="AG142" s="320"/>
    </row>
    <row r="143" spans="2:33" ht="12" customHeight="1" x14ac:dyDescent="0.2">
      <c r="U143" s="93"/>
      <c r="V143" s="93"/>
      <c r="AB143" s="283">
        <v>1963</v>
      </c>
      <c r="AC143" s="294" t="s">
        <v>691</v>
      </c>
      <c r="AD143" s="294">
        <v>1963</v>
      </c>
      <c r="AE143" s="84"/>
      <c r="AF143" s="320"/>
      <c r="AG143" s="320"/>
    </row>
    <row r="144" spans="2:33" ht="12" customHeight="1" x14ac:dyDescent="0.2">
      <c r="U144" s="93"/>
      <c r="V144" s="93"/>
      <c r="AB144" s="283">
        <v>1735</v>
      </c>
      <c r="AC144" s="294" t="s">
        <v>150</v>
      </c>
      <c r="AD144" s="294">
        <v>1735</v>
      </c>
      <c r="AE144" s="84"/>
      <c r="AF144" s="320"/>
      <c r="AG144" s="320"/>
    </row>
    <row r="145" spans="4:33" ht="12" customHeight="1" x14ac:dyDescent="0.2">
      <c r="D145" s="262"/>
      <c r="E145" s="262"/>
      <c r="F145" s="263"/>
      <c r="G145" s="264"/>
      <c r="H145" s="265"/>
      <c r="I145" s="264"/>
      <c r="J145" s="265"/>
      <c r="K145" s="265"/>
      <c r="U145" s="93"/>
      <c r="V145" s="93"/>
      <c r="AB145" s="283">
        <v>1911</v>
      </c>
      <c r="AC145" s="294" t="s">
        <v>512</v>
      </c>
      <c r="AD145" s="294">
        <v>1911</v>
      </c>
      <c r="AE145" s="84"/>
      <c r="AF145" s="320"/>
      <c r="AG145" s="320"/>
    </row>
    <row r="146" spans="4:33" ht="12" customHeight="1" x14ac:dyDescent="0.2">
      <c r="D146" s="266"/>
      <c r="E146" s="266"/>
      <c r="F146" s="267"/>
      <c r="G146" s="268"/>
      <c r="H146" s="269"/>
      <c r="I146" s="270"/>
      <c r="J146" s="271"/>
      <c r="K146" s="271"/>
      <c r="U146" s="93"/>
      <c r="V146" s="93"/>
      <c r="AB146" s="283">
        <v>118</v>
      </c>
      <c r="AC146" s="294" t="s">
        <v>151</v>
      </c>
      <c r="AD146" s="294">
        <v>118</v>
      </c>
      <c r="AE146" s="84"/>
      <c r="AF146" s="320"/>
      <c r="AG146" s="320"/>
    </row>
    <row r="147" spans="4:33" ht="12" customHeight="1" x14ac:dyDescent="0.2">
      <c r="D147" s="266"/>
      <c r="E147" s="266"/>
      <c r="F147" s="267"/>
      <c r="G147" s="268"/>
      <c r="H147" s="269"/>
      <c r="I147" s="270"/>
      <c r="J147" s="271"/>
      <c r="K147" s="271"/>
      <c r="U147" s="93"/>
      <c r="V147" s="93"/>
      <c r="AB147" s="283">
        <v>405</v>
      </c>
      <c r="AC147" s="294" t="s">
        <v>153</v>
      </c>
      <c r="AD147" s="294">
        <v>405</v>
      </c>
      <c r="AE147" s="84"/>
      <c r="AF147" s="320"/>
      <c r="AG147" s="320"/>
    </row>
    <row r="148" spans="4:33" ht="12" customHeight="1" x14ac:dyDescent="0.2">
      <c r="D148" s="266"/>
      <c r="E148" s="266"/>
      <c r="F148" s="267"/>
      <c r="G148" s="268"/>
      <c r="H148" s="269"/>
      <c r="I148" s="270"/>
      <c r="J148" s="271"/>
      <c r="K148" s="271"/>
      <c r="U148" s="93"/>
      <c r="V148" s="93"/>
      <c r="AB148" s="283">
        <v>1507</v>
      </c>
      <c r="AC148" s="294" t="s">
        <v>154</v>
      </c>
      <c r="AD148" s="294">
        <v>1507</v>
      </c>
      <c r="AE148" s="84"/>
      <c r="AF148" s="320"/>
      <c r="AG148" s="320"/>
    </row>
    <row r="149" spans="4:33" ht="12" customHeight="1" x14ac:dyDescent="0.2">
      <c r="D149" s="266"/>
      <c r="E149" s="266"/>
      <c r="F149" s="267"/>
      <c r="G149" s="268"/>
      <c r="H149" s="269"/>
      <c r="I149" s="270"/>
      <c r="J149" s="271"/>
      <c r="K149" s="271"/>
      <c r="U149" s="93"/>
      <c r="V149" s="93"/>
      <c r="AB149" s="283">
        <v>321</v>
      </c>
      <c r="AC149" s="294" t="s">
        <v>155</v>
      </c>
      <c r="AD149" s="294">
        <v>321</v>
      </c>
      <c r="AE149" s="84"/>
      <c r="AF149" s="320"/>
      <c r="AG149" s="320"/>
    </row>
    <row r="150" spans="4:33" ht="12" customHeight="1" x14ac:dyDescent="0.2">
      <c r="D150" s="266"/>
      <c r="E150" s="266"/>
      <c r="F150" s="267"/>
      <c r="G150" s="268"/>
      <c r="H150" s="269"/>
      <c r="I150" s="270"/>
      <c r="J150" s="271"/>
      <c r="K150" s="271"/>
      <c r="U150" s="93"/>
      <c r="V150" s="93"/>
      <c r="AB150" s="283">
        <v>406</v>
      </c>
      <c r="AC150" s="294" t="s">
        <v>156</v>
      </c>
      <c r="AD150" s="294">
        <v>406</v>
      </c>
      <c r="AE150" s="84"/>
      <c r="AF150" s="320"/>
      <c r="AG150" s="320"/>
    </row>
    <row r="151" spans="4:33" ht="12" customHeight="1" x14ac:dyDescent="0.2">
      <c r="D151" s="266"/>
      <c r="E151" s="266"/>
      <c r="F151" s="267"/>
      <c r="G151" s="268"/>
      <c r="H151" s="269"/>
      <c r="I151" s="270"/>
      <c r="J151" s="271"/>
      <c r="K151" s="271"/>
      <c r="U151" s="93"/>
      <c r="V151" s="93"/>
      <c r="AB151" s="283">
        <v>677</v>
      </c>
      <c r="AC151" s="294" t="s">
        <v>157</v>
      </c>
      <c r="AD151" s="294">
        <v>677</v>
      </c>
      <c r="AE151" s="84"/>
      <c r="AF151" s="320"/>
      <c r="AG151" s="320"/>
    </row>
    <row r="152" spans="4:33" ht="12" customHeight="1" x14ac:dyDescent="0.2">
      <c r="D152" s="266"/>
      <c r="E152" s="266"/>
      <c r="F152" s="267"/>
      <c r="G152" s="268"/>
      <c r="H152" s="269"/>
      <c r="I152" s="270"/>
      <c r="J152" s="271"/>
      <c r="K152" s="271"/>
      <c r="U152" s="93"/>
      <c r="V152" s="93"/>
      <c r="AB152" s="283">
        <v>353</v>
      </c>
      <c r="AC152" s="294" t="s">
        <v>158</v>
      </c>
      <c r="AD152" s="294">
        <v>353</v>
      </c>
      <c r="AE152" s="84"/>
      <c r="AF152" s="320"/>
      <c r="AG152" s="320"/>
    </row>
    <row r="153" spans="4:33" ht="12" customHeight="1" x14ac:dyDescent="0.2">
      <c r="D153" s="266"/>
      <c r="E153" s="266"/>
      <c r="F153" s="267"/>
      <c r="G153" s="268"/>
      <c r="H153" s="269"/>
      <c r="I153" s="270"/>
      <c r="J153" s="271"/>
      <c r="K153" s="271"/>
      <c r="U153" s="93"/>
      <c r="V153" s="93"/>
      <c r="AB153" s="283">
        <v>1884</v>
      </c>
      <c r="AC153" s="294" t="s">
        <v>387</v>
      </c>
      <c r="AD153" s="294">
        <v>1884</v>
      </c>
      <c r="AE153" s="84"/>
      <c r="AF153" s="320"/>
      <c r="AG153" s="320"/>
    </row>
    <row r="154" spans="4:33" ht="12" customHeight="1" x14ac:dyDescent="0.25">
      <c r="D154" s="240"/>
      <c r="K154" s="241"/>
      <c r="L154" s="83"/>
      <c r="N154" s="84"/>
      <c r="T154" s="93"/>
      <c r="U154" s="93"/>
      <c r="V154" s="83"/>
      <c r="AB154" s="283">
        <v>166</v>
      </c>
      <c r="AC154" s="294" t="s">
        <v>159</v>
      </c>
      <c r="AD154" s="294">
        <v>166</v>
      </c>
      <c r="AE154" s="84"/>
      <c r="AF154" s="320"/>
      <c r="AG154" s="320"/>
    </row>
    <row r="155" spans="4:33" ht="12" customHeight="1" x14ac:dyDescent="0.2">
      <c r="U155" s="93"/>
      <c r="V155" s="93"/>
      <c r="AB155" s="283">
        <v>678</v>
      </c>
      <c r="AC155" s="294" t="s">
        <v>160</v>
      </c>
      <c r="AD155" s="294">
        <v>678</v>
      </c>
      <c r="AE155" s="84"/>
      <c r="AF155" s="320"/>
      <c r="AG155" s="320"/>
    </row>
    <row r="156" spans="4:33" ht="12" customHeight="1" x14ac:dyDescent="0.2">
      <c r="U156" s="93"/>
      <c r="V156" s="93"/>
      <c r="AB156" s="283">
        <v>537</v>
      </c>
      <c r="AC156" s="294" t="s">
        <v>161</v>
      </c>
      <c r="AD156" s="294">
        <v>537</v>
      </c>
      <c r="AE156" s="84"/>
      <c r="AF156" s="320"/>
      <c r="AG156" s="320"/>
    </row>
    <row r="157" spans="4:33" ht="12" customHeight="1" x14ac:dyDescent="0.2">
      <c r="U157" s="93"/>
      <c r="V157" s="93"/>
      <c r="AB157" s="283">
        <v>928</v>
      </c>
      <c r="AC157" s="294" t="s">
        <v>162</v>
      </c>
      <c r="AD157" s="294">
        <v>928</v>
      </c>
      <c r="AE157" s="84"/>
      <c r="AF157" s="320"/>
      <c r="AG157" s="320"/>
    </row>
    <row r="158" spans="4:33" ht="12" customHeight="1" x14ac:dyDescent="0.2">
      <c r="U158" s="93"/>
      <c r="V158" s="93"/>
      <c r="AB158" s="283">
        <v>1598</v>
      </c>
      <c r="AC158" s="294" t="s">
        <v>163</v>
      </c>
      <c r="AD158" s="294">
        <v>1598</v>
      </c>
      <c r="AE158" s="84"/>
      <c r="AF158" s="320"/>
      <c r="AG158" s="320"/>
    </row>
    <row r="159" spans="4:33" ht="12" customHeight="1" x14ac:dyDescent="0.2">
      <c r="D159" s="262"/>
      <c r="E159" s="262"/>
      <c r="F159" s="263"/>
      <c r="G159" s="264"/>
      <c r="H159" s="265"/>
      <c r="I159" s="264"/>
      <c r="J159" s="265"/>
      <c r="K159" s="265"/>
      <c r="L159" s="83"/>
      <c r="N159" s="84"/>
      <c r="T159" s="93"/>
      <c r="U159" s="93"/>
      <c r="V159" s="83"/>
      <c r="AB159" s="283">
        <v>542</v>
      </c>
      <c r="AC159" s="294" t="s">
        <v>165</v>
      </c>
      <c r="AD159" s="294">
        <v>542</v>
      </c>
      <c r="AE159" s="84"/>
      <c r="AF159" s="320"/>
      <c r="AG159" s="320"/>
    </row>
    <row r="160" spans="4:33" ht="12" customHeight="1" x14ac:dyDescent="0.2">
      <c r="D160" s="272"/>
      <c r="E160" s="262"/>
      <c r="F160" s="273"/>
      <c r="G160" s="268"/>
      <c r="H160" s="274"/>
      <c r="I160" s="270"/>
      <c r="J160" s="271"/>
      <c r="K160" s="271"/>
      <c r="L160" s="83"/>
      <c r="N160" s="84"/>
      <c r="T160" s="93"/>
      <c r="U160" s="93"/>
      <c r="V160" s="83"/>
      <c r="AB160" s="283">
        <v>1931</v>
      </c>
      <c r="AC160" s="294" t="s">
        <v>625</v>
      </c>
      <c r="AD160" s="294">
        <v>1931</v>
      </c>
      <c r="AE160" s="164"/>
      <c r="AF160" s="320"/>
      <c r="AG160" s="320"/>
    </row>
    <row r="161" spans="4:33" ht="12" customHeight="1" x14ac:dyDescent="0.2">
      <c r="D161" s="266"/>
      <c r="E161" s="266"/>
      <c r="F161" s="275"/>
      <c r="G161" s="268"/>
      <c r="H161" s="269"/>
      <c r="I161" s="270"/>
      <c r="J161" s="271"/>
      <c r="K161" s="271"/>
      <c r="L161" s="83"/>
      <c r="N161" s="84"/>
      <c r="T161" s="93"/>
      <c r="U161" s="93"/>
      <c r="V161" s="83"/>
      <c r="AB161" s="283">
        <v>1659</v>
      </c>
      <c r="AC161" s="294" t="s">
        <v>166</v>
      </c>
      <c r="AD161" s="294">
        <v>1659</v>
      </c>
      <c r="AE161" s="84"/>
      <c r="AF161" s="320"/>
      <c r="AG161" s="320"/>
    </row>
    <row r="162" spans="4:33" ht="12" customHeight="1" x14ac:dyDescent="0.2">
      <c r="D162" s="266"/>
      <c r="E162" s="266"/>
      <c r="F162" s="275"/>
      <c r="G162" s="268"/>
      <c r="H162" s="269"/>
      <c r="I162" s="270"/>
      <c r="J162" s="271"/>
      <c r="K162" s="271"/>
      <c r="L162" s="83"/>
      <c r="N162" s="84"/>
      <c r="T162" s="93"/>
      <c r="U162" s="93"/>
      <c r="V162" s="83"/>
      <c r="AB162" s="283">
        <v>1685</v>
      </c>
      <c r="AC162" s="294" t="s">
        <v>167</v>
      </c>
      <c r="AD162" s="294">
        <v>1685</v>
      </c>
      <c r="AE162" s="164"/>
      <c r="AF162" s="320"/>
      <c r="AG162" s="320"/>
    </row>
    <row r="163" spans="4:33" ht="12" customHeight="1" x14ac:dyDescent="0.2">
      <c r="D163" s="266"/>
      <c r="E163" s="266"/>
      <c r="F163" s="275"/>
      <c r="G163" s="268"/>
      <c r="H163" s="269"/>
      <c r="I163" s="270"/>
      <c r="J163" s="271"/>
      <c r="K163" s="271"/>
      <c r="L163" s="83"/>
      <c r="N163" s="84"/>
      <c r="T163" s="93"/>
      <c r="U163" s="93"/>
      <c r="V163" s="83"/>
      <c r="AB163" s="283">
        <v>882</v>
      </c>
      <c r="AC163" s="294" t="s">
        <v>168</v>
      </c>
      <c r="AD163" s="294">
        <v>882</v>
      </c>
      <c r="AE163" s="164"/>
      <c r="AF163" s="320"/>
      <c r="AG163" s="320"/>
    </row>
    <row r="164" spans="4:33" ht="12" customHeight="1" x14ac:dyDescent="0.2">
      <c r="D164" s="266"/>
      <c r="E164" s="266"/>
      <c r="F164" s="275"/>
      <c r="G164" s="268"/>
      <c r="H164" s="269"/>
      <c r="I164" s="270"/>
      <c r="J164" s="271"/>
      <c r="K164" s="271"/>
      <c r="L164" s="83"/>
      <c r="N164" s="84"/>
      <c r="T164" s="93"/>
      <c r="U164" s="93"/>
      <c r="V164" s="83"/>
      <c r="AB164" s="283">
        <v>415</v>
      </c>
      <c r="AC164" s="294" t="s">
        <v>169</v>
      </c>
      <c r="AD164" s="294">
        <v>415</v>
      </c>
      <c r="AE164" s="83"/>
      <c r="AF164" s="320"/>
      <c r="AG164" s="320"/>
    </row>
    <row r="165" spans="4:33" ht="12" customHeight="1" x14ac:dyDescent="0.2">
      <c r="D165" s="266"/>
      <c r="E165" s="266"/>
      <c r="F165" s="275"/>
      <c r="G165" s="268"/>
      <c r="H165" s="269"/>
      <c r="I165" s="270"/>
      <c r="J165" s="271"/>
      <c r="K165" s="271"/>
      <c r="L165" s="83"/>
      <c r="N165" s="84"/>
      <c r="T165" s="93"/>
      <c r="U165" s="93"/>
      <c r="V165" s="83"/>
      <c r="AB165" s="283">
        <v>416</v>
      </c>
      <c r="AC165" s="294" t="s">
        <v>170</v>
      </c>
      <c r="AD165" s="294">
        <v>416</v>
      </c>
      <c r="AE165" s="84"/>
      <c r="AF165" s="320"/>
      <c r="AG165" s="320"/>
    </row>
    <row r="166" spans="4:33" ht="12" customHeight="1" x14ac:dyDescent="0.2">
      <c r="D166" s="266"/>
      <c r="E166" s="266"/>
      <c r="F166" s="275"/>
      <c r="G166" s="268"/>
      <c r="H166" s="269"/>
      <c r="I166" s="270"/>
      <c r="J166" s="271"/>
      <c r="K166" s="271"/>
      <c r="L166" s="83"/>
      <c r="N166" s="84"/>
      <c r="T166" s="93"/>
      <c r="U166" s="93"/>
      <c r="V166" s="83"/>
      <c r="AB166" s="283">
        <v>1621</v>
      </c>
      <c r="AC166" s="294" t="s">
        <v>171</v>
      </c>
      <c r="AD166" s="294">
        <v>1621</v>
      </c>
      <c r="AE166" s="164"/>
      <c r="AF166" s="320"/>
      <c r="AG166" s="320"/>
    </row>
    <row r="167" spans="4:33" ht="12" customHeight="1" x14ac:dyDescent="0.2">
      <c r="D167" s="266"/>
      <c r="E167" s="266"/>
      <c r="F167" s="275"/>
      <c r="G167" s="268"/>
      <c r="H167" s="269"/>
      <c r="I167" s="270"/>
      <c r="J167" s="271"/>
      <c r="K167" s="271"/>
      <c r="L167" s="83"/>
      <c r="N167" s="84"/>
      <c r="T167" s="93"/>
      <c r="U167" s="93"/>
      <c r="V167" s="83"/>
      <c r="AB167" s="283">
        <v>417</v>
      </c>
      <c r="AC167" s="294" t="s">
        <v>172</v>
      </c>
      <c r="AD167" s="294">
        <v>417</v>
      </c>
      <c r="AE167" s="164"/>
      <c r="AF167" s="320"/>
      <c r="AG167" s="320"/>
    </row>
    <row r="168" spans="4:33" ht="12" customHeight="1" x14ac:dyDescent="0.2">
      <c r="D168" s="266"/>
      <c r="E168" s="266"/>
      <c r="F168" s="275"/>
      <c r="G168" s="268"/>
      <c r="H168" s="269"/>
      <c r="I168" s="270"/>
      <c r="J168" s="271"/>
      <c r="K168" s="271"/>
      <c r="L168" s="83"/>
      <c r="N168" s="84"/>
      <c r="T168" s="93"/>
      <c r="U168" s="93"/>
      <c r="V168" s="83"/>
      <c r="AB168" s="283">
        <v>80</v>
      </c>
      <c r="AC168" s="294" t="s">
        <v>175</v>
      </c>
      <c r="AD168" s="294">
        <v>80</v>
      </c>
      <c r="AE168" s="164"/>
      <c r="AF168" s="320"/>
      <c r="AG168" s="320"/>
    </row>
    <row r="169" spans="4:33" ht="12" customHeight="1" x14ac:dyDescent="0.2">
      <c r="D169" s="266"/>
      <c r="E169" s="266"/>
      <c r="F169" s="275"/>
      <c r="G169" s="268"/>
      <c r="H169" s="269"/>
      <c r="I169" s="270"/>
      <c r="J169" s="271"/>
      <c r="K169" s="271"/>
      <c r="L169" s="83"/>
      <c r="N169" s="84"/>
      <c r="T169" s="93"/>
      <c r="U169" s="93"/>
      <c r="V169" s="83"/>
      <c r="AB169" s="283">
        <v>546</v>
      </c>
      <c r="AC169" s="294" t="s">
        <v>177</v>
      </c>
      <c r="AD169" s="294">
        <v>546</v>
      </c>
      <c r="AE169" s="84"/>
      <c r="AF169" s="320"/>
      <c r="AG169" s="320"/>
    </row>
    <row r="170" spans="4:33" ht="12" customHeight="1" x14ac:dyDescent="0.2">
      <c r="D170" s="266"/>
      <c r="E170" s="266"/>
      <c r="F170" s="275"/>
      <c r="G170" s="268"/>
      <c r="H170" s="269"/>
      <c r="I170" s="270"/>
      <c r="J170" s="271"/>
      <c r="K170" s="271"/>
      <c r="L170" s="83"/>
      <c r="N170" s="84"/>
      <c r="T170" s="93"/>
      <c r="U170" s="93"/>
      <c r="V170" s="83"/>
      <c r="AB170" s="283">
        <v>547</v>
      </c>
      <c r="AC170" s="294" t="s">
        <v>178</v>
      </c>
      <c r="AD170" s="294">
        <v>547</v>
      </c>
      <c r="AE170" s="84"/>
      <c r="AF170" s="320"/>
      <c r="AG170" s="320"/>
    </row>
    <row r="171" spans="4:33" ht="12" customHeight="1" x14ac:dyDescent="0.2">
      <c r="D171" s="266"/>
      <c r="E171" s="266"/>
      <c r="F171" s="275"/>
      <c r="G171" s="268"/>
      <c r="H171" s="269"/>
      <c r="I171" s="270"/>
      <c r="J171" s="271"/>
      <c r="K171" s="271"/>
      <c r="L171" s="83"/>
      <c r="N171" s="84"/>
      <c r="T171" s="93"/>
      <c r="U171" s="93"/>
      <c r="V171" s="83"/>
      <c r="AB171" s="283">
        <v>1916</v>
      </c>
      <c r="AC171" s="294" t="s">
        <v>179</v>
      </c>
      <c r="AD171" s="294">
        <v>1916</v>
      </c>
      <c r="AE171" s="84"/>
      <c r="AF171" s="320"/>
      <c r="AG171" s="320"/>
    </row>
    <row r="172" spans="4:33" ht="12" customHeight="1" x14ac:dyDescent="0.2">
      <c r="D172" s="266"/>
      <c r="E172" s="266"/>
      <c r="F172" s="275"/>
      <c r="G172" s="268"/>
      <c r="H172" s="269"/>
      <c r="I172" s="270"/>
      <c r="J172" s="271"/>
      <c r="K172" s="271"/>
      <c r="L172" s="83"/>
      <c r="N172" s="84"/>
      <c r="T172" s="93"/>
      <c r="U172" s="93"/>
      <c r="V172" s="83"/>
      <c r="AB172" s="283">
        <v>995</v>
      </c>
      <c r="AC172" s="294" t="s">
        <v>180</v>
      </c>
      <c r="AD172" s="294">
        <v>995</v>
      </c>
      <c r="AE172" s="84"/>
      <c r="AF172" s="320"/>
      <c r="AG172" s="320"/>
    </row>
    <row r="173" spans="4:33" ht="12" customHeight="1" x14ac:dyDescent="0.2">
      <c r="D173" s="266"/>
      <c r="E173" s="266"/>
      <c r="F173" s="275"/>
      <c r="G173" s="268"/>
      <c r="H173" s="269"/>
      <c r="I173" s="270"/>
      <c r="J173" s="271"/>
      <c r="K173" s="271"/>
      <c r="L173" s="83"/>
      <c r="N173" s="84"/>
      <c r="T173" s="93"/>
      <c r="U173" s="93"/>
      <c r="V173" s="83"/>
      <c r="AB173" s="283">
        <v>1640</v>
      </c>
      <c r="AC173" s="294" t="s">
        <v>181</v>
      </c>
      <c r="AD173" s="294">
        <v>1640</v>
      </c>
      <c r="AE173" s="164"/>
      <c r="AF173" s="320"/>
      <c r="AG173" s="320"/>
    </row>
    <row r="174" spans="4:33" ht="12" customHeight="1" x14ac:dyDescent="0.25">
      <c r="D174" s="240"/>
      <c r="K174" s="241"/>
      <c r="L174" s="83"/>
      <c r="N174" s="84"/>
      <c r="T174" s="93"/>
      <c r="U174" s="93"/>
      <c r="V174" s="83"/>
      <c r="AB174" s="283">
        <v>327</v>
      </c>
      <c r="AC174" s="294" t="s">
        <v>182</v>
      </c>
      <c r="AD174" s="294">
        <v>327</v>
      </c>
      <c r="AE174" s="84"/>
      <c r="AF174" s="320"/>
      <c r="AG174" s="320"/>
    </row>
    <row r="175" spans="4:33" ht="12" customHeight="1" x14ac:dyDescent="0.2">
      <c r="U175" s="93"/>
      <c r="V175" s="93"/>
      <c r="AB175" s="283">
        <v>1705</v>
      </c>
      <c r="AC175" s="294" t="s">
        <v>184</v>
      </c>
      <c r="AD175" s="294">
        <v>1705</v>
      </c>
      <c r="AE175" s="84"/>
      <c r="AF175" s="320"/>
      <c r="AG175" s="320"/>
    </row>
    <row r="176" spans="4:33" ht="12" customHeight="1" x14ac:dyDescent="0.25">
      <c r="K176" s="241"/>
      <c r="L176" s="83"/>
      <c r="N176" s="84"/>
      <c r="T176" s="93"/>
      <c r="U176" s="93"/>
      <c r="V176" s="83"/>
      <c r="AB176" s="283">
        <v>553</v>
      </c>
      <c r="AC176" s="294" t="s">
        <v>185</v>
      </c>
      <c r="AD176" s="294">
        <v>553</v>
      </c>
      <c r="AE176" s="84"/>
      <c r="AF176" s="320"/>
      <c r="AG176" s="320"/>
    </row>
    <row r="177" spans="4:33" ht="12" customHeight="1" x14ac:dyDescent="0.2">
      <c r="U177" s="93"/>
      <c r="V177" s="93"/>
      <c r="AB177" s="283">
        <v>262</v>
      </c>
      <c r="AC177" s="294" t="s">
        <v>187</v>
      </c>
      <c r="AD177" s="294">
        <v>262</v>
      </c>
      <c r="AE177" s="84"/>
      <c r="AF177" s="320"/>
      <c r="AG177" s="320"/>
    </row>
    <row r="178" spans="4:33" ht="12" customHeight="1" x14ac:dyDescent="0.2">
      <c r="U178" s="93"/>
      <c r="V178" s="93"/>
      <c r="AB178" s="283">
        <v>809</v>
      </c>
      <c r="AC178" s="294" t="s">
        <v>188</v>
      </c>
      <c r="AD178" s="294">
        <v>809</v>
      </c>
      <c r="AE178" s="84"/>
      <c r="AF178" s="320"/>
      <c r="AG178" s="320"/>
    </row>
    <row r="179" spans="4:33" ht="12" customHeight="1" x14ac:dyDescent="0.2">
      <c r="U179" s="93"/>
      <c r="V179" s="93"/>
      <c r="AB179" s="283">
        <v>331</v>
      </c>
      <c r="AC179" s="294" t="s">
        <v>189</v>
      </c>
      <c r="AD179" s="294">
        <v>331</v>
      </c>
      <c r="AE179" s="84"/>
      <c r="AF179" s="320"/>
      <c r="AG179" s="320"/>
    </row>
    <row r="180" spans="4:33" ht="12" customHeight="1" x14ac:dyDescent="0.2">
      <c r="U180" s="93"/>
      <c r="V180" s="93"/>
      <c r="AB180" s="283">
        <v>168</v>
      </c>
      <c r="AC180" s="294" t="s">
        <v>191</v>
      </c>
      <c r="AD180" s="294">
        <v>168</v>
      </c>
      <c r="AE180" s="84"/>
      <c r="AF180" s="320"/>
      <c r="AG180" s="320"/>
    </row>
    <row r="181" spans="4:33" ht="12" customHeight="1" x14ac:dyDescent="0.2">
      <c r="U181" s="93"/>
      <c r="V181" s="93"/>
      <c r="AB181" s="283">
        <v>263</v>
      </c>
      <c r="AC181" s="294" t="s">
        <v>193</v>
      </c>
      <c r="AD181" s="294">
        <v>263</v>
      </c>
      <c r="AE181" s="84"/>
      <c r="AF181" s="320"/>
      <c r="AG181" s="320"/>
    </row>
    <row r="182" spans="4:33" ht="12" customHeight="1" x14ac:dyDescent="0.2">
      <c r="U182" s="93"/>
      <c r="V182" s="93"/>
      <c r="AB182" s="283">
        <v>1641</v>
      </c>
      <c r="AC182" s="294" t="s">
        <v>194</v>
      </c>
      <c r="AD182" s="294">
        <v>1641</v>
      </c>
      <c r="AE182" s="84"/>
      <c r="AF182" s="320"/>
      <c r="AG182" s="320"/>
    </row>
    <row r="183" spans="4:33" ht="12" customHeight="1" x14ac:dyDescent="0.2">
      <c r="D183" s="262"/>
      <c r="E183" s="262"/>
      <c r="F183" s="263"/>
      <c r="G183" s="264"/>
      <c r="H183" s="265"/>
      <c r="I183" s="264"/>
      <c r="J183" s="265"/>
      <c r="K183" s="265"/>
      <c r="U183" s="93"/>
      <c r="V183" s="93"/>
      <c r="AB183" s="283">
        <v>556</v>
      </c>
      <c r="AC183" s="294" t="s">
        <v>195</v>
      </c>
      <c r="AD183" s="294">
        <v>556</v>
      </c>
      <c r="AE183" s="84"/>
      <c r="AF183" s="320"/>
      <c r="AG183" s="320"/>
    </row>
    <row r="184" spans="4:33" ht="12" customHeight="1" x14ac:dyDescent="0.2">
      <c r="D184" s="272"/>
      <c r="E184" s="262"/>
      <c r="F184" s="273"/>
      <c r="G184" s="268"/>
      <c r="H184" s="274"/>
      <c r="I184" s="270"/>
      <c r="J184" s="271"/>
      <c r="K184" s="271"/>
      <c r="U184" s="93"/>
      <c r="V184" s="93"/>
      <c r="AB184" s="283">
        <v>935</v>
      </c>
      <c r="AC184" s="294" t="s">
        <v>196</v>
      </c>
      <c r="AD184" s="294">
        <v>935</v>
      </c>
      <c r="AE184" s="84"/>
      <c r="AF184" s="320"/>
      <c r="AG184" s="320"/>
    </row>
    <row r="185" spans="4:33" ht="12" customHeight="1" x14ac:dyDescent="0.2">
      <c r="D185" s="266"/>
      <c r="E185" s="266"/>
      <c r="F185" s="273"/>
      <c r="G185" s="268"/>
      <c r="H185" s="274"/>
      <c r="I185" s="270"/>
      <c r="J185" s="271"/>
      <c r="K185" s="271"/>
      <c r="U185" s="93"/>
      <c r="V185" s="93"/>
      <c r="AB185" s="283">
        <v>420</v>
      </c>
      <c r="AC185" s="294" t="s">
        <v>198</v>
      </c>
      <c r="AD185" s="294">
        <v>420</v>
      </c>
      <c r="AE185" s="84"/>
      <c r="AF185" s="320"/>
      <c r="AG185" s="320"/>
    </row>
    <row r="186" spans="4:33" ht="12" customHeight="1" x14ac:dyDescent="0.2">
      <c r="D186" s="266"/>
      <c r="E186" s="266"/>
      <c r="F186" s="273"/>
      <c r="G186" s="268"/>
      <c r="H186" s="274"/>
      <c r="I186" s="270"/>
      <c r="J186" s="271"/>
      <c r="K186" s="271"/>
      <c r="U186" s="93"/>
      <c r="V186" s="93"/>
      <c r="AB186" s="283">
        <v>938</v>
      </c>
      <c r="AC186" s="294" t="s">
        <v>199</v>
      </c>
      <c r="AD186" s="294">
        <v>938</v>
      </c>
      <c r="AE186" s="84"/>
      <c r="AF186" s="320"/>
      <c r="AG186" s="320"/>
    </row>
    <row r="187" spans="4:33" ht="12" customHeight="1" x14ac:dyDescent="0.2">
      <c r="D187" s="266"/>
      <c r="E187" s="266"/>
      <c r="F187" s="273"/>
      <c r="G187" s="268"/>
      <c r="H187" s="274"/>
      <c r="I187" s="270"/>
      <c r="J187" s="271"/>
      <c r="K187" s="271"/>
      <c r="U187" s="93"/>
      <c r="V187" s="93"/>
      <c r="AB187" s="283">
        <v>1948</v>
      </c>
      <c r="AC187" s="294" t="s">
        <v>676</v>
      </c>
      <c r="AD187" s="294">
        <v>1948</v>
      </c>
      <c r="AE187" s="84"/>
      <c r="AF187" s="320"/>
      <c r="AG187" s="320"/>
    </row>
    <row r="188" spans="4:33" ht="12" customHeight="1" x14ac:dyDescent="0.2">
      <c r="D188" s="266"/>
      <c r="E188" s="266"/>
      <c r="F188" s="273"/>
      <c r="G188" s="268"/>
      <c r="H188" s="274"/>
      <c r="I188" s="270"/>
      <c r="J188" s="271"/>
      <c r="K188" s="271"/>
      <c r="U188" s="93"/>
      <c r="V188" s="93"/>
      <c r="AB188" s="283">
        <v>119</v>
      </c>
      <c r="AC188" s="294" t="s">
        <v>201</v>
      </c>
      <c r="AD188" s="294">
        <v>119</v>
      </c>
      <c r="AE188" s="84"/>
      <c r="AF188" s="320"/>
      <c r="AG188" s="320"/>
    </row>
    <row r="189" spans="4:33" ht="12" customHeight="1" x14ac:dyDescent="0.2">
      <c r="D189" s="266"/>
      <c r="E189" s="266"/>
      <c r="F189" s="273"/>
      <c r="G189" s="268"/>
      <c r="H189" s="274"/>
      <c r="I189" s="270"/>
      <c r="J189" s="271"/>
      <c r="K189" s="271"/>
      <c r="U189" s="93"/>
      <c r="V189" s="93"/>
      <c r="AB189" s="283">
        <v>687</v>
      </c>
      <c r="AC189" s="294" t="s">
        <v>202</v>
      </c>
      <c r="AD189" s="294">
        <v>687</v>
      </c>
      <c r="AE189" s="84"/>
      <c r="AF189" s="320"/>
      <c r="AG189" s="320"/>
    </row>
    <row r="190" spans="4:33" ht="12" customHeight="1" x14ac:dyDescent="0.2">
      <c r="D190" s="266"/>
      <c r="E190" s="266"/>
      <c r="F190" s="273"/>
      <c r="G190" s="268"/>
      <c r="H190" s="274"/>
      <c r="I190" s="270"/>
      <c r="J190" s="271"/>
      <c r="K190" s="271"/>
      <c r="U190" s="93"/>
      <c r="V190" s="93"/>
      <c r="AB190" s="283">
        <v>1731</v>
      </c>
      <c r="AC190" s="294" t="s">
        <v>203</v>
      </c>
      <c r="AD190" s="294">
        <v>1731</v>
      </c>
      <c r="AE190" s="84"/>
      <c r="AF190" s="320"/>
      <c r="AG190" s="320"/>
    </row>
    <row r="191" spans="4:33" ht="12" customHeight="1" x14ac:dyDescent="0.2">
      <c r="D191" s="266"/>
      <c r="E191" s="266"/>
      <c r="F191" s="273"/>
      <c r="G191" s="268"/>
      <c r="H191" s="274"/>
      <c r="I191" s="270"/>
      <c r="J191" s="271"/>
      <c r="K191" s="271"/>
      <c r="U191" s="93"/>
      <c r="V191" s="93"/>
      <c r="AB191" s="283">
        <v>1842</v>
      </c>
      <c r="AC191" s="294" t="s">
        <v>204</v>
      </c>
      <c r="AD191" s="294">
        <v>1842</v>
      </c>
      <c r="AE191" s="84"/>
      <c r="AF191" s="320"/>
      <c r="AG191" s="320"/>
    </row>
    <row r="192" spans="4:33" ht="12" customHeight="1" x14ac:dyDescent="0.2">
      <c r="D192" s="266"/>
      <c r="E192" s="266"/>
      <c r="F192" s="273"/>
      <c r="G192" s="268"/>
      <c r="H192" s="274"/>
      <c r="I192" s="270"/>
      <c r="J192" s="271"/>
      <c r="K192" s="271"/>
      <c r="U192" s="93"/>
      <c r="V192" s="93"/>
      <c r="AB192" s="283">
        <v>1952</v>
      </c>
      <c r="AC192" s="294" t="s">
        <v>680</v>
      </c>
      <c r="AD192" s="294">
        <v>1952</v>
      </c>
      <c r="AE192" s="84"/>
      <c r="AF192" s="320"/>
      <c r="AG192" s="320"/>
    </row>
    <row r="193" spans="4:33" ht="12" customHeight="1" x14ac:dyDescent="0.2">
      <c r="D193" s="266"/>
      <c r="E193" s="266"/>
      <c r="F193" s="273"/>
      <c r="G193" s="268"/>
      <c r="H193" s="274"/>
      <c r="I193" s="270"/>
      <c r="J193" s="271"/>
      <c r="K193" s="271"/>
      <c r="U193" s="93"/>
      <c r="V193" s="93"/>
      <c r="AB193" s="283">
        <v>815</v>
      </c>
      <c r="AC193" s="294" t="s">
        <v>205</v>
      </c>
      <c r="AD193" s="294">
        <v>815</v>
      </c>
      <c r="AE193" s="84"/>
      <c r="AF193" s="320"/>
      <c r="AG193" s="320"/>
    </row>
    <row r="194" spans="4:33" ht="12" customHeight="1" x14ac:dyDescent="0.2">
      <c r="D194" s="266"/>
      <c r="E194" s="266"/>
      <c r="F194" s="273"/>
      <c r="G194" s="268"/>
      <c r="H194" s="274"/>
      <c r="I194" s="270"/>
      <c r="J194" s="271"/>
      <c r="K194" s="271"/>
      <c r="U194" s="93"/>
      <c r="V194" s="93"/>
      <c r="AB194" s="283">
        <v>1709</v>
      </c>
      <c r="AC194" s="294" t="s">
        <v>207</v>
      </c>
      <c r="AD194" s="294">
        <v>1709</v>
      </c>
      <c r="AE194" s="84"/>
      <c r="AF194" s="320"/>
      <c r="AG194" s="320"/>
    </row>
    <row r="195" spans="4:33" ht="12" customHeight="1" x14ac:dyDescent="0.2">
      <c r="D195" s="266"/>
      <c r="E195" s="266"/>
      <c r="F195" s="273"/>
      <c r="G195" s="268"/>
      <c r="H195" s="274"/>
      <c r="I195" s="270"/>
      <c r="J195" s="271"/>
      <c r="K195" s="271"/>
      <c r="U195" s="93"/>
      <c r="V195" s="93"/>
      <c r="AB195" s="283">
        <v>1978</v>
      </c>
      <c r="AC195" s="294" t="s">
        <v>692</v>
      </c>
      <c r="AD195" s="294">
        <v>1978</v>
      </c>
      <c r="AE195" s="84"/>
      <c r="AF195" s="320"/>
      <c r="AG195" s="320"/>
    </row>
    <row r="196" spans="4:33" ht="12" customHeight="1" x14ac:dyDescent="0.2">
      <c r="D196" s="266"/>
      <c r="E196" s="266"/>
      <c r="F196" s="273"/>
      <c r="G196" s="268"/>
      <c r="H196" s="274"/>
      <c r="I196" s="270"/>
      <c r="J196" s="271"/>
      <c r="K196" s="271"/>
      <c r="U196" s="93"/>
      <c r="V196" s="93"/>
      <c r="AB196" s="283">
        <v>1955</v>
      </c>
      <c r="AC196" s="294" t="s">
        <v>208</v>
      </c>
      <c r="AD196" s="294">
        <v>1955</v>
      </c>
      <c r="AE196" s="84"/>
      <c r="AF196" s="320"/>
      <c r="AG196" s="320"/>
    </row>
    <row r="197" spans="4:33" ht="12" customHeight="1" x14ac:dyDescent="0.2">
      <c r="D197" s="266"/>
      <c r="E197" s="266"/>
      <c r="F197" s="273"/>
      <c r="G197" s="268"/>
      <c r="H197" s="274"/>
      <c r="I197" s="270"/>
      <c r="J197" s="271"/>
      <c r="K197" s="271"/>
      <c r="U197" s="93"/>
      <c r="V197" s="93"/>
      <c r="AB197" s="283">
        <v>335</v>
      </c>
      <c r="AC197" s="294" t="s">
        <v>209</v>
      </c>
      <c r="AD197" s="294">
        <v>335</v>
      </c>
      <c r="AE197" s="84"/>
      <c r="AF197" s="320"/>
      <c r="AG197" s="320"/>
    </row>
    <row r="198" spans="4:33" ht="12" customHeight="1" x14ac:dyDescent="0.25">
      <c r="D198" s="240"/>
      <c r="K198" s="241"/>
      <c r="U198" s="93"/>
      <c r="V198" s="93"/>
      <c r="AB198" s="283">
        <v>944</v>
      </c>
      <c r="AC198" s="294" t="s">
        <v>210</v>
      </c>
      <c r="AD198" s="294">
        <v>944</v>
      </c>
      <c r="AE198" s="84"/>
      <c r="AF198" s="320"/>
      <c r="AG198" s="320"/>
    </row>
    <row r="199" spans="4:33" ht="12" customHeight="1" x14ac:dyDescent="0.2">
      <c r="U199" s="93"/>
      <c r="V199" s="93"/>
      <c r="AB199" s="283">
        <v>1740</v>
      </c>
      <c r="AC199" s="294" t="s">
        <v>213</v>
      </c>
      <c r="AD199" s="294">
        <v>1740</v>
      </c>
      <c r="AE199" s="84"/>
      <c r="AF199" s="320"/>
      <c r="AG199" s="320"/>
    </row>
    <row r="200" spans="4:33" ht="12" customHeight="1" x14ac:dyDescent="0.2">
      <c r="U200" s="93"/>
      <c r="V200" s="93"/>
      <c r="AB200" s="283">
        <v>946</v>
      </c>
      <c r="AC200" s="294" t="s">
        <v>215</v>
      </c>
      <c r="AD200" s="294">
        <v>946</v>
      </c>
      <c r="AE200" s="84"/>
      <c r="AF200" s="320"/>
      <c r="AG200" s="320"/>
    </row>
    <row r="201" spans="4:33" ht="12" customHeight="1" x14ac:dyDescent="0.2">
      <c r="U201" s="93"/>
      <c r="V201" s="93"/>
      <c r="AB201" s="283">
        <v>356</v>
      </c>
      <c r="AC201" s="294" t="s">
        <v>217</v>
      </c>
      <c r="AD201" s="294">
        <v>356</v>
      </c>
      <c r="AE201" s="84"/>
      <c r="AF201" s="320"/>
      <c r="AG201" s="320"/>
    </row>
    <row r="202" spans="4:33" ht="12" customHeight="1" x14ac:dyDescent="0.2">
      <c r="U202" s="93"/>
      <c r="V202" s="93"/>
      <c r="AB202" s="283">
        <v>569</v>
      </c>
      <c r="AC202" s="294" t="s">
        <v>218</v>
      </c>
      <c r="AD202" s="294">
        <v>569</v>
      </c>
      <c r="AE202" s="84"/>
      <c r="AF202" s="320"/>
      <c r="AG202" s="320"/>
    </row>
    <row r="203" spans="4:33" ht="12" customHeight="1" x14ac:dyDescent="0.2">
      <c r="U203" s="93"/>
      <c r="V203" s="93"/>
      <c r="AB203" s="283">
        <v>267</v>
      </c>
      <c r="AC203" s="294" t="s">
        <v>219</v>
      </c>
      <c r="AD203" s="294">
        <v>267</v>
      </c>
      <c r="AE203" s="84"/>
      <c r="AF203" s="320"/>
      <c r="AG203" s="320"/>
    </row>
    <row r="204" spans="4:33" ht="12" customHeight="1" x14ac:dyDescent="0.2">
      <c r="U204" s="93"/>
      <c r="V204" s="93"/>
      <c r="AB204" s="283">
        <v>268</v>
      </c>
      <c r="AC204" s="294" t="s">
        <v>220</v>
      </c>
      <c r="AD204" s="294">
        <v>268</v>
      </c>
      <c r="AE204" s="84"/>
      <c r="AF204" s="320"/>
      <c r="AG204" s="320"/>
    </row>
    <row r="205" spans="4:33" ht="12" customHeight="1" x14ac:dyDescent="0.2">
      <c r="U205" s="93"/>
      <c r="V205" s="93"/>
      <c r="AB205" s="283">
        <v>1930</v>
      </c>
      <c r="AC205" s="294" t="s">
        <v>626</v>
      </c>
      <c r="AD205" s="294">
        <v>1930</v>
      </c>
      <c r="AE205" s="84"/>
      <c r="AF205" s="320"/>
      <c r="AG205" s="320"/>
    </row>
    <row r="206" spans="4:33" ht="12" customHeight="1" x14ac:dyDescent="0.2">
      <c r="U206" s="93"/>
      <c r="V206" s="93"/>
      <c r="AB206" s="283">
        <v>1970</v>
      </c>
      <c r="AC206" s="294" t="s">
        <v>688</v>
      </c>
      <c r="AD206" s="294">
        <v>1970</v>
      </c>
      <c r="AE206" s="84"/>
      <c r="AF206" s="320"/>
      <c r="AG206" s="320"/>
    </row>
    <row r="207" spans="4:33" ht="12" customHeight="1" x14ac:dyDescent="0.2">
      <c r="U207" s="93"/>
      <c r="V207" s="93"/>
      <c r="AB207" s="283">
        <v>1695</v>
      </c>
      <c r="AC207" s="294" t="s">
        <v>221</v>
      </c>
      <c r="AD207" s="294">
        <v>1695</v>
      </c>
      <c r="AE207" s="84"/>
      <c r="AF207" s="320"/>
      <c r="AG207" s="320"/>
    </row>
    <row r="208" spans="4:33" ht="12" customHeight="1" x14ac:dyDescent="0.2">
      <c r="U208" s="93"/>
      <c r="V208" s="93"/>
      <c r="AB208" s="283">
        <v>1699</v>
      </c>
      <c r="AC208" s="294" t="s">
        <v>222</v>
      </c>
      <c r="AD208" s="294">
        <v>1699</v>
      </c>
      <c r="AE208" s="84"/>
      <c r="AF208" s="320"/>
      <c r="AG208" s="320"/>
    </row>
    <row r="209" spans="21:33" ht="12" customHeight="1" x14ac:dyDescent="0.2">
      <c r="U209" s="93"/>
      <c r="V209" s="93"/>
      <c r="AB209" s="283">
        <v>171</v>
      </c>
      <c r="AC209" s="294" t="s">
        <v>223</v>
      </c>
      <c r="AD209" s="294">
        <v>171</v>
      </c>
      <c r="AE209" s="84"/>
      <c r="AF209" s="320"/>
      <c r="AG209" s="320"/>
    </row>
    <row r="210" spans="21:33" ht="12" customHeight="1" x14ac:dyDescent="0.2">
      <c r="U210" s="93"/>
      <c r="V210" s="93"/>
      <c r="AB210" s="283">
        <v>575</v>
      </c>
      <c r="AC210" s="294" t="s">
        <v>224</v>
      </c>
      <c r="AD210" s="294">
        <v>575</v>
      </c>
      <c r="AE210" s="84"/>
      <c r="AF210" s="320"/>
      <c r="AG210" s="320"/>
    </row>
    <row r="211" spans="21:33" ht="12" customHeight="1" x14ac:dyDescent="0.2">
      <c r="U211" s="93"/>
      <c r="V211" s="93"/>
      <c r="AB211" s="283">
        <v>820</v>
      </c>
      <c r="AC211" s="294" t="s">
        <v>226</v>
      </c>
      <c r="AD211" s="294">
        <v>820</v>
      </c>
      <c r="AE211" s="84"/>
      <c r="AF211" s="320"/>
      <c r="AG211" s="320"/>
    </row>
    <row r="212" spans="21:33" ht="12" customHeight="1" x14ac:dyDescent="0.2">
      <c r="U212" s="93"/>
      <c r="V212" s="93"/>
      <c r="AB212" s="283">
        <v>302</v>
      </c>
      <c r="AC212" s="294" t="s">
        <v>227</v>
      </c>
      <c r="AD212" s="294">
        <v>302</v>
      </c>
      <c r="AE212" s="84"/>
      <c r="AF212" s="320"/>
      <c r="AG212" s="320"/>
    </row>
    <row r="213" spans="21:33" ht="12" customHeight="1" x14ac:dyDescent="0.2">
      <c r="U213" s="93"/>
      <c r="V213" s="93"/>
      <c r="AB213" s="283">
        <v>579</v>
      </c>
      <c r="AC213" s="294" t="s">
        <v>229</v>
      </c>
      <c r="AD213" s="294">
        <v>579</v>
      </c>
      <c r="AE213" s="84"/>
      <c r="AF213" s="320"/>
      <c r="AG213" s="320"/>
    </row>
    <row r="214" spans="21:33" ht="12" customHeight="1" x14ac:dyDescent="0.2">
      <c r="U214" s="93"/>
      <c r="V214" s="93"/>
      <c r="AB214" s="283">
        <v>823</v>
      </c>
      <c r="AC214" s="294" t="s">
        <v>230</v>
      </c>
      <c r="AD214" s="294">
        <v>823</v>
      </c>
      <c r="AE214" s="84"/>
      <c r="AF214" s="320"/>
      <c r="AG214" s="320"/>
    </row>
    <row r="215" spans="21:33" ht="12" customHeight="1" x14ac:dyDescent="0.2">
      <c r="U215" s="93"/>
      <c r="V215" s="93"/>
      <c r="AB215" s="283">
        <v>824</v>
      </c>
      <c r="AC215" s="294" t="s">
        <v>231</v>
      </c>
      <c r="AD215" s="294">
        <v>824</v>
      </c>
      <c r="AE215" s="84"/>
      <c r="AF215" s="320"/>
      <c r="AG215" s="320"/>
    </row>
    <row r="216" spans="21:33" ht="12" customHeight="1" x14ac:dyDescent="0.2">
      <c r="U216" s="93"/>
      <c r="V216" s="93"/>
      <c r="AB216" s="283">
        <v>1895</v>
      </c>
      <c r="AC216" s="294" t="s">
        <v>476</v>
      </c>
      <c r="AD216" s="294">
        <v>1895</v>
      </c>
      <c r="AE216" s="84"/>
      <c r="AF216" s="320"/>
      <c r="AG216" s="320"/>
    </row>
    <row r="217" spans="21:33" ht="12" customHeight="1" x14ac:dyDescent="0.2">
      <c r="U217" s="93"/>
      <c r="V217" s="93"/>
      <c r="AB217" s="283">
        <v>269</v>
      </c>
      <c r="AC217" s="294" t="s">
        <v>232</v>
      </c>
      <c r="AD217" s="294">
        <v>269</v>
      </c>
      <c r="AE217" s="84"/>
      <c r="AF217" s="320"/>
      <c r="AG217" s="320"/>
    </row>
    <row r="218" spans="21:33" ht="12" customHeight="1" x14ac:dyDescent="0.2">
      <c r="U218" s="93"/>
      <c r="V218" s="93"/>
      <c r="AB218" s="283">
        <v>173</v>
      </c>
      <c r="AC218" s="294" t="s">
        <v>233</v>
      </c>
      <c r="AD218" s="294">
        <v>173</v>
      </c>
      <c r="AE218" s="84"/>
      <c r="AF218" s="320"/>
      <c r="AG218" s="320"/>
    </row>
    <row r="219" spans="21:33" ht="12" customHeight="1" x14ac:dyDescent="0.2">
      <c r="U219" s="93"/>
      <c r="V219" s="93"/>
      <c r="AB219" s="283">
        <v>1773</v>
      </c>
      <c r="AC219" s="294" t="s">
        <v>234</v>
      </c>
      <c r="AD219" s="294">
        <v>1773</v>
      </c>
      <c r="AE219" s="84"/>
      <c r="AF219" s="320"/>
      <c r="AG219" s="320"/>
    </row>
    <row r="220" spans="21:33" ht="12" customHeight="1" x14ac:dyDescent="0.2">
      <c r="U220" s="93"/>
      <c r="V220" s="93"/>
      <c r="AB220" s="283">
        <v>175</v>
      </c>
      <c r="AC220" s="294" t="s">
        <v>235</v>
      </c>
      <c r="AD220" s="294">
        <v>175</v>
      </c>
      <c r="AE220" s="84"/>
      <c r="AF220" s="320"/>
      <c r="AG220" s="320"/>
    </row>
    <row r="221" spans="21:33" ht="12" customHeight="1" x14ac:dyDescent="0.2">
      <c r="U221" s="93"/>
      <c r="V221" s="93"/>
      <c r="AB221" s="283">
        <v>1586</v>
      </c>
      <c r="AC221" s="294" t="s">
        <v>237</v>
      </c>
      <c r="AD221" s="294">
        <v>1586</v>
      </c>
      <c r="AE221" s="84"/>
      <c r="AF221" s="320"/>
      <c r="AG221" s="320"/>
    </row>
    <row r="222" spans="21:33" ht="12" customHeight="1" x14ac:dyDescent="0.2">
      <c r="U222" s="93"/>
      <c r="V222" s="93"/>
      <c r="AB222" s="283">
        <v>826</v>
      </c>
      <c r="AC222" s="294" t="s">
        <v>238</v>
      </c>
      <c r="AD222" s="294">
        <v>826</v>
      </c>
      <c r="AE222" s="84"/>
      <c r="AF222" s="320"/>
      <c r="AG222" s="320"/>
    </row>
    <row r="223" spans="21:33" ht="12" customHeight="1" x14ac:dyDescent="0.2">
      <c r="U223" s="93"/>
      <c r="V223" s="93"/>
      <c r="AB223" s="283">
        <v>85</v>
      </c>
      <c r="AC223" s="294" t="s">
        <v>239</v>
      </c>
      <c r="AD223" s="294">
        <v>85</v>
      </c>
      <c r="AE223" s="84"/>
      <c r="AF223" s="320"/>
      <c r="AG223" s="320"/>
    </row>
    <row r="224" spans="21:33" ht="12" customHeight="1" x14ac:dyDescent="0.2">
      <c r="U224" s="93"/>
      <c r="V224" s="93"/>
      <c r="AB224" s="283">
        <v>431</v>
      </c>
      <c r="AC224" s="294" t="s">
        <v>240</v>
      </c>
      <c r="AD224" s="294">
        <v>431</v>
      </c>
      <c r="AE224" s="84"/>
      <c r="AF224" s="320"/>
      <c r="AG224" s="320"/>
    </row>
    <row r="225" spans="21:33" ht="12" customHeight="1" x14ac:dyDescent="0.2">
      <c r="U225" s="93"/>
      <c r="V225" s="93"/>
      <c r="AB225" s="283">
        <v>432</v>
      </c>
      <c r="AC225" s="294" t="s">
        <v>241</v>
      </c>
      <c r="AD225" s="294">
        <v>432</v>
      </c>
      <c r="AE225" s="84"/>
      <c r="AF225" s="320"/>
      <c r="AG225" s="320"/>
    </row>
    <row r="226" spans="21:33" ht="12" customHeight="1" x14ac:dyDescent="0.2">
      <c r="U226" s="93"/>
      <c r="V226" s="93"/>
      <c r="AB226" s="283">
        <v>86</v>
      </c>
      <c r="AC226" s="294" t="s">
        <v>242</v>
      </c>
      <c r="AD226" s="294">
        <v>86</v>
      </c>
      <c r="AE226" s="84"/>
      <c r="AF226" s="320"/>
      <c r="AG226" s="320"/>
    </row>
    <row r="227" spans="21:33" ht="12" customHeight="1" x14ac:dyDescent="0.2">
      <c r="U227" s="93"/>
      <c r="V227" s="93"/>
      <c r="AB227" s="283">
        <v>828</v>
      </c>
      <c r="AC227" s="294" t="s">
        <v>243</v>
      </c>
      <c r="AD227" s="294">
        <v>828</v>
      </c>
      <c r="AE227" s="84"/>
      <c r="AF227" s="320"/>
      <c r="AG227" s="320"/>
    </row>
    <row r="228" spans="21:33" ht="12" customHeight="1" x14ac:dyDescent="0.2">
      <c r="U228" s="93"/>
      <c r="V228" s="93"/>
      <c r="AB228" s="283">
        <v>1509</v>
      </c>
      <c r="AC228" s="294" t="s">
        <v>245</v>
      </c>
      <c r="AD228" s="294">
        <v>1509</v>
      </c>
      <c r="AE228" s="84"/>
      <c r="AF228" s="320"/>
      <c r="AG228" s="320"/>
    </row>
    <row r="229" spans="21:33" ht="12" customHeight="1" x14ac:dyDescent="0.2">
      <c r="U229" s="93"/>
      <c r="V229" s="93"/>
      <c r="AB229" s="283">
        <v>437</v>
      </c>
      <c r="AC229" s="294" t="s">
        <v>246</v>
      </c>
      <c r="AD229" s="294">
        <v>437</v>
      </c>
      <c r="AE229" s="84"/>
      <c r="AF229" s="320"/>
      <c r="AG229" s="320"/>
    </row>
    <row r="230" spans="21:33" ht="12" customHeight="1" x14ac:dyDescent="0.2">
      <c r="U230" s="93"/>
      <c r="V230" s="93"/>
      <c r="AB230" s="283">
        <v>589</v>
      </c>
      <c r="AC230" s="294" t="s">
        <v>248</v>
      </c>
      <c r="AD230" s="294">
        <v>589</v>
      </c>
      <c r="AE230" s="84"/>
      <c r="AF230" s="320"/>
      <c r="AG230" s="320"/>
    </row>
    <row r="231" spans="21:33" ht="12" customHeight="1" x14ac:dyDescent="0.2">
      <c r="U231" s="93"/>
      <c r="V231" s="93"/>
      <c r="AB231" s="283">
        <v>1734</v>
      </c>
      <c r="AC231" s="294" t="s">
        <v>249</v>
      </c>
      <c r="AD231" s="294">
        <v>1734</v>
      </c>
      <c r="AE231" s="84"/>
      <c r="AF231" s="320"/>
      <c r="AG231" s="320"/>
    </row>
    <row r="232" spans="21:33" ht="12" customHeight="1" x14ac:dyDescent="0.2">
      <c r="U232" s="93"/>
      <c r="V232" s="93"/>
      <c r="AB232" s="283">
        <v>590</v>
      </c>
      <c r="AC232" s="294" t="s">
        <v>250</v>
      </c>
      <c r="AD232" s="294">
        <v>590</v>
      </c>
      <c r="AE232" s="84"/>
      <c r="AF232" s="320"/>
      <c r="AG232" s="320"/>
    </row>
    <row r="233" spans="21:33" ht="12" customHeight="1" x14ac:dyDescent="0.2">
      <c r="U233" s="93"/>
      <c r="V233" s="93"/>
      <c r="AB233" s="283">
        <v>1894</v>
      </c>
      <c r="AC233" s="294" t="s">
        <v>478</v>
      </c>
      <c r="AD233" s="294">
        <v>1894</v>
      </c>
      <c r="AE233" s="84"/>
      <c r="AF233" s="320"/>
      <c r="AG233" s="320"/>
    </row>
    <row r="234" spans="21:33" ht="12" customHeight="1" x14ac:dyDescent="0.2">
      <c r="U234" s="93"/>
      <c r="V234" s="93"/>
      <c r="AB234" s="283">
        <v>765</v>
      </c>
      <c r="AC234" s="294" t="s">
        <v>251</v>
      </c>
      <c r="AD234" s="294">
        <v>765</v>
      </c>
      <c r="AE234" s="84"/>
      <c r="AF234" s="320"/>
      <c r="AG234" s="320"/>
    </row>
    <row r="235" spans="21:33" ht="12" customHeight="1" x14ac:dyDescent="0.2">
      <c r="U235" s="93"/>
      <c r="V235" s="93"/>
      <c r="AB235" s="283">
        <v>1926</v>
      </c>
      <c r="AC235" s="294" t="s">
        <v>252</v>
      </c>
      <c r="AD235" s="294">
        <v>1926</v>
      </c>
      <c r="AE235" s="84"/>
      <c r="AF235" s="320"/>
      <c r="AG235" s="320"/>
    </row>
    <row r="236" spans="21:33" ht="12" customHeight="1" x14ac:dyDescent="0.2">
      <c r="U236" s="93"/>
      <c r="V236" s="93"/>
      <c r="AB236" s="283">
        <v>439</v>
      </c>
      <c r="AC236" s="294" t="s">
        <v>253</v>
      </c>
      <c r="AD236" s="294">
        <v>439</v>
      </c>
      <c r="AE236" s="84"/>
      <c r="AF236" s="320"/>
      <c r="AG236" s="320"/>
    </row>
    <row r="237" spans="21:33" ht="12" customHeight="1" x14ac:dyDescent="0.2">
      <c r="U237" s="93"/>
      <c r="V237" s="93"/>
      <c r="AB237" s="283">
        <v>273</v>
      </c>
      <c r="AC237" s="294" t="s">
        <v>254</v>
      </c>
      <c r="AD237" s="294">
        <v>273</v>
      </c>
      <c r="AE237" s="84"/>
      <c r="AF237" s="320"/>
      <c r="AG237" s="320"/>
    </row>
    <row r="238" spans="21:33" ht="12" customHeight="1" x14ac:dyDescent="0.2">
      <c r="U238" s="93"/>
      <c r="V238" s="93"/>
      <c r="AB238" s="283">
        <v>177</v>
      </c>
      <c r="AC238" s="294" t="s">
        <v>255</v>
      </c>
      <c r="AD238" s="294">
        <v>177</v>
      </c>
      <c r="AE238" s="84"/>
      <c r="AF238" s="320"/>
      <c r="AG238" s="320"/>
    </row>
    <row r="239" spans="21:33" ht="12" customHeight="1" x14ac:dyDescent="0.2">
      <c r="U239" s="93"/>
      <c r="V239" s="93"/>
      <c r="AB239" s="283">
        <v>703</v>
      </c>
      <c r="AC239" s="294" t="s">
        <v>256</v>
      </c>
      <c r="AD239" s="294">
        <v>703</v>
      </c>
      <c r="AE239" s="84"/>
      <c r="AF239" s="320"/>
      <c r="AG239" s="320"/>
    </row>
    <row r="240" spans="21:33" ht="12" customHeight="1" x14ac:dyDescent="0.2">
      <c r="U240" s="93"/>
      <c r="V240" s="93"/>
      <c r="AB240" s="283">
        <v>274</v>
      </c>
      <c r="AC240" s="294" t="s">
        <v>257</v>
      </c>
      <c r="AD240" s="294">
        <v>274</v>
      </c>
      <c r="AE240" s="84"/>
      <c r="AF240" s="320"/>
      <c r="AG240" s="320"/>
    </row>
    <row r="241" spans="21:33" ht="12" customHeight="1" x14ac:dyDescent="0.2">
      <c r="U241" s="93"/>
      <c r="V241" s="93"/>
      <c r="AB241" s="283">
        <v>339</v>
      </c>
      <c r="AC241" s="294" t="s">
        <v>258</v>
      </c>
      <c r="AD241" s="294">
        <v>339</v>
      </c>
      <c r="AE241" s="84"/>
      <c r="AF241" s="320"/>
      <c r="AG241" s="320"/>
    </row>
    <row r="242" spans="21:33" ht="12" customHeight="1" x14ac:dyDescent="0.2">
      <c r="U242" s="93"/>
      <c r="V242" s="93"/>
      <c r="AB242" s="283">
        <v>1667</v>
      </c>
      <c r="AC242" s="294" t="s">
        <v>259</v>
      </c>
      <c r="AD242" s="294">
        <v>1667</v>
      </c>
      <c r="AE242" s="84"/>
      <c r="AF242" s="320"/>
      <c r="AG242" s="320"/>
    </row>
    <row r="243" spans="21:33" ht="12" customHeight="1" x14ac:dyDescent="0.2">
      <c r="U243" s="93"/>
      <c r="V243" s="93"/>
      <c r="AB243" s="283">
        <v>275</v>
      </c>
      <c r="AC243" s="294" t="s">
        <v>260</v>
      </c>
      <c r="AD243" s="294">
        <v>275</v>
      </c>
      <c r="AE243" s="84"/>
      <c r="AF243" s="320"/>
      <c r="AG243" s="320"/>
    </row>
    <row r="244" spans="21:33" ht="12" customHeight="1" x14ac:dyDescent="0.2">
      <c r="U244" s="93"/>
      <c r="V244" s="93"/>
      <c r="AB244" s="283">
        <v>340</v>
      </c>
      <c r="AC244" s="294" t="s">
        <v>261</v>
      </c>
      <c r="AD244" s="294">
        <v>340</v>
      </c>
      <c r="AE244" s="84"/>
      <c r="AF244" s="320"/>
      <c r="AG244" s="320"/>
    </row>
    <row r="245" spans="21:33" ht="12" customHeight="1" x14ac:dyDescent="0.2">
      <c r="U245" s="93"/>
      <c r="V245" s="93"/>
      <c r="AB245" s="283">
        <v>597</v>
      </c>
      <c r="AC245" s="294" t="s">
        <v>262</v>
      </c>
      <c r="AD245" s="294">
        <v>597</v>
      </c>
      <c r="AE245" s="84"/>
      <c r="AF245" s="320"/>
      <c r="AG245" s="320"/>
    </row>
    <row r="246" spans="21:33" ht="12" customHeight="1" x14ac:dyDescent="0.2">
      <c r="U246" s="93"/>
      <c r="V246" s="93"/>
      <c r="AB246" s="283">
        <v>1742</v>
      </c>
      <c r="AC246" s="294" t="s">
        <v>264</v>
      </c>
      <c r="AD246" s="294">
        <v>1742</v>
      </c>
      <c r="AE246" s="84"/>
      <c r="AF246" s="320"/>
      <c r="AG246" s="320"/>
    </row>
    <row r="247" spans="21:33" ht="12" customHeight="1" x14ac:dyDescent="0.2">
      <c r="U247" s="93"/>
      <c r="V247" s="93"/>
      <c r="AB247" s="283">
        <v>603</v>
      </c>
      <c r="AC247" s="294" t="s">
        <v>265</v>
      </c>
      <c r="AD247" s="294">
        <v>603</v>
      </c>
      <c r="AE247" s="84"/>
      <c r="AF247" s="320"/>
      <c r="AG247" s="320"/>
    </row>
    <row r="248" spans="21:33" ht="12" customHeight="1" x14ac:dyDescent="0.2">
      <c r="U248" s="93"/>
      <c r="V248" s="93"/>
      <c r="AB248" s="283">
        <v>1669</v>
      </c>
      <c r="AC248" s="294" t="s">
        <v>266</v>
      </c>
      <c r="AD248" s="294">
        <v>1669</v>
      </c>
      <c r="AE248" s="84"/>
      <c r="AF248" s="320"/>
      <c r="AG248" s="320"/>
    </row>
    <row r="249" spans="21:33" ht="12" customHeight="1" x14ac:dyDescent="0.2">
      <c r="U249" s="93"/>
      <c r="V249" s="93"/>
      <c r="AB249" s="283">
        <v>957</v>
      </c>
      <c r="AC249" s="294" t="s">
        <v>267</v>
      </c>
      <c r="AD249" s="294">
        <v>957</v>
      </c>
      <c r="AE249" s="84"/>
      <c r="AF249" s="320"/>
      <c r="AG249" s="320"/>
    </row>
    <row r="250" spans="21:33" ht="12" customHeight="1" x14ac:dyDescent="0.2">
      <c r="U250" s="93"/>
      <c r="V250" s="93"/>
      <c r="AB250" s="283">
        <v>1674</v>
      </c>
      <c r="AC250" s="294" t="s">
        <v>268</v>
      </c>
      <c r="AD250" s="294">
        <v>1674</v>
      </c>
      <c r="AE250" s="84"/>
      <c r="AF250" s="320"/>
      <c r="AG250" s="320"/>
    </row>
    <row r="251" spans="21:33" ht="12" customHeight="1" x14ac:dyDescent="0.2">
      <c r="U251" s="93"/>
      <c r="V251" s="93"/>
      <c r="AB251" s="283">
        <v>599</v>
      </c>
      <c r="AC251" s="294" t="s">
        <v>269</v>
      </c>
      <c r="AD251" s="294">
        <v>599</v>
      </c>
      <c r="AE251" s="84"/>
      <c r="AF251" s="320"/>
      <c r="AG251" s="320"/>
    </row>
    <row r="252" spans="21:33" ht="12" customHeight="1" x14ac:dyDescent="0.2">
      <c r="U252" s="93"/>
      <c r="V252" s="93"/>
      <c r="AB252" s="283">
        <v>277</v>
      </c>
      <c r="AC252" s="294" t="s">
        <v>270</v>
      </c>
      <c r="AD252" s="294">
        <v>277</v>
      </c>
      <c r="AE252" s="84"/>
      <c r="AF252" s="320"/>
      <c r="AG252" s="320"/>
    </row>
    <row r="253" spans="21:33" ht="12" customHeight="1" x14ac:dyDescent="0.2">
      <c r="U253" s="93"/>
      <c r="V253" s="93"/>
      <c r="AB253" s="283">
        <v>840</v>
      </c>
      <c r="AC253" s="294" t="s">
        <v>271</v>
      </c>
      <c r="AD253" s="294">
        <v>840</v>
      </c>
      <c r="AE253" s="84"/>
      <c r="AF253" s="320"/>
      <c r="AG253" s="320"/>
    </row>
    <row r="254" spans="21:33" ht="12" customHeight="1" x14ac:dyDescent="0.2">
      <c r="U254" s="93"/>
      <c r="V254" s="93"/>
      <c r="AB254" s="283">
        <v>441</v>
      </c>
      <c r="AC254" s="294" t="s">
        <v>272</v>
      </c>
      <c r="AD254" s="294">
        <v>441</v>
      </c>
      <c r="AE254" s="84"/>
      <c r="AF254" s="320"/>
      <c r="AG254" s="320"/>
    </row>
    <row r="255" spans="21:33" ht="12" customHeight="1" x14ac:dyDescent="0.2">
      <c r="U255" s="93"/>
      <c r="V255" s="93"/>
      <c r="AB255" s="283">
        <v>279</v>
      </c>
      <c r="AC255" s="294" t="s">
        <v>274</v>
      </c>
      <c r="AD255" s="294">
        <v>279</v>
      </c>
      <c r="AE255" s="84"/>
      <c r="AF255" s="320"/>
      <c r="AG255" s="320"/>
    </row>
    <row r="256" spans="21:33" ht="12" customHeight="1" x14ac:dyDescent="0.2">
      <c r="U256" s="93"/>
      <c r="V256" s="93"/>
      <c r="AB256" s="283">
        <v>606</v>
      </c>
      <c r="AC256" s="294" t="s">
        <v>275</v>
      </c>
      <c r="AD256" s="294">
        <v>606</v>
      </c>
      <c r="AE256" s="84"/>
      <c r="AF256" s="320"/>
      <c r="AG256" s="320"/>
    </row>
    <row r="257" spans="21:33" ht="12" customHeight="1" x14ac:dyDescent="0.2">
      <c r="U257" s="93"/>
      <c r="V257" s="93"/>
      <c r="AB257" s="283">
        <v>88</v>
      </c>
      <c r="AC257" s="294" t="s">
        <v>276</v>
      </c>
      <c r="AD257" s="294">
        <v>88</v>
      </c>
      <c r="AE257" s="84"/>
      <c r="AF257" s="320"/>
      <c r="AG257" s="320"/>
    </row>
    <row r="258" spans="21:33" ht="12" customHeight="1" x14ac:dyDescent="0.2">
      <c r="U258" s="93"/>
      <c r="V258" s="93"/>
      <c r="AB258" s="283">
        <v>1676</v>
      </c>
      <c r="AC258" s="294" t="s">
        <v>280</v>
      </c>
      <c r="AD258" s="294">
        <v>1676</v>
      </c>
      <c r="AE258" s="84"/>
      <c r="AF258" s="320"/>
      <c r="AG258" s="320"/>
    </row>
    <row r="259" spans="21:33" ht="12" customHeight="1" x14ac:dyDescent="0.2">
      <c r="U259" s="93"/>
      <c r="V259" s="93"/>
      <c r="AB259" s="283">
        <v>518</v>
      </c>
      <c r="AC259" s="294" t="s">
        <v>281</v>
      </c>
      <c r="AD259" s="294">
        <v>518</v>
      </c>
      <c r="AE259" s="84"/>
      <c r="AF259" s="320"/>
      <c r="AG259" s="320"/>
    </row>
    <row r="260" spans="21:33" ht="12" customHeight="1" x14ac:dyDescent="0.2">
      <c r="U260" s="93"/>
      <c r="V260" s="93"/>
      <c r="AB260" s="283">
        <v>796</v>
      </c>
      <c r="AC260" s="294" t="s">
        <v>282</v>
      </c>
      <c r="AD260" s="294">
        <v>796</v>
      </c>
      <c r="AE260" s="84"/>
      <c r="AF260" s="320"/>
      <c r="AG260" s="320"/>
    </row>
    <row r="261" spans="21:33" ht="12" customHeight="1" x14ac:dyDescent="0.2">
      <c r="U261" s="93"/>
      <c r="V261" s="93"/>
      <c r="AB261" s="283">
        <v>965</v>
      </c>
      <c r="AC261" s="294" t="s">
        <v>283</v>
      </c>
      <c r="AD261" s="294">
        <v>965</v>
      </c>
      <c r="AE261" s="84"/>
      <c r="AF261" s="320"/>
      <c r="AG261" s="320"/>
    </row>
    <row r="262" spans="21:33" ht="12" customHeight="1" x14ac:dyDescent="0.2">
      <c r="U262" s="93"/>
      <c r="V262" s="93"/>
      <c r="AB262" s="283">
        <v>1702</v>
      </c>
      <c r="AC262" s="294" t="s">
        <v>284</v>
      </c>
      <c r="AD262" s="294">
        <v>1702</v>
      </c>
      <c r="AE262" s="84"/>
      <c r="AF262" s="320"/>
      <c r="AG262" s="320"/>
    </row>
    <row r="263" spans="21:33" ht="12" customHeight="1" x14ac:dyDescent="0.2">
      <c r="U263" s="93"/>
      <c r="V263" s="93"/>
      <c r="AB263" s="283">
        <v>845</v>
      </c>
      <c r="AC263" s="294" t="s">
        <v>285</v>
      </c>
      <c r="AD263" s="294">
        <v>845</v>
      </c>
      <c r="AE263" s="84"/>
      <c r="AF263" s="320"/>
      <c r="AG263" s="320"/>
    </row>
    <row r="264" spans="21:33" ht="12" customHeight="1" x14ac:dyDescent="0.2">
      <c r="U264" s="93"/>
      <c r="V264" s="93"/>
      <c r="AB264" s="283">
        <v>1883</v>
      </c>
      <c r="AC264" s="294" t="s">
        <v>287</v>
      </c>
      <c r="AD264" s="294">
        <v>1883</v>
      </c>
      <c r="AE264" s="84"/>
      <c r="AF264" s="320"/>
      <c r="AG264" s="320"/>
    </row>
    <row r="265" spans="21:33" ht="12" customHeight="1" x14ac:dyDescent="0.2">
      <c r="U265" s="93"/>
      <c r="V265" s="93"/>
      <c r="AB265" s="283">
        <v>610</v>
      </c>
      <c r="AC265" s="294" t="s">
        <v>288</v>
      </c>
      <c r="AD265" s="294">
        <v>610</v>
      </c>
      <c r="AE265" s="84"/>
      <c r="AF265" s="320"/>
      <c r="AG265" s="320"/>
    </row>
    <row r="266" spans="21:33" ht="12" customHeight="1" x14ac:dyDescent="0.2">
      <c r="U266" s="93"/>
      <c r="V266" s="93"/>
      <c r="AB266" s="283">
        <v>1714</v>
      </c>
      <c r="AC266" s="294" t="s">
        <v>290</v>
      </c>
      <c r="AD266" s="294">
        <v>1714</v>
      </c>
      <c r="AE266" s="84"/>
      <c r="AF266" s="320"/>
      <c r="AG266" s="320"/>
    </row>
    <row r="267" spans="21:33" ht="12" customHeight="1" x14ac:dyDescent="0.2">
      <c r="U267" s="93"/>
      <c r="V267" s="93"/>
      <c r="AB267" s="283">
        <v>90</v>
      </c>
      <c r="AC267" s="294" t="s">
        <v>291</v>
      </c>
      <c r="AD267" s="294">
        <v>90</v>
      </c>
      <c r="AE267" s="84"/>
      <c r="AF267" s="320"/>
      <c r="AG267" s="320"/>
    </row>
    <row r="268" spans="21:33" ht="12" customHeight="1" x14ac:dyDescent="0.2">
      <c r="U268" s="93"/>
      <c r="V268" s="93"/>
      <c r="AB268" s="283">
        <v>342</v>
      </c>
      <c r="AC268" s="294" t="s">
        <v>292</v>
      </c>
      <c r="AD268" s="294">
        <v>342</v>
      </c>
      <c r="AE268" s="84"/>
      <c r="AF268" s="320"/>
      <c r="AG268" s="320"/>
    </row>
    <row r="269" spans="21:33" ht="12" customHeight="1" x14ac:dyDescent="0.2">
      <c r="U269" s="93"/>
      <c r="V269" s="93"/>
      <c r="AB269" s="283">
        <v>847</v>
      </c>
      <c r="AC269" s="294" t="s">
        <v>293</v>
      </c>
      <c r="AD269" s="294">
        <v>847</v>
      </c>
      <c r="AE269" s="84"/>
      <c r="AF269" s="320"/>
      <c r="AG269" s="320"/>
    </row>
    <row r="270" spans="21:33" ht="12" customHeight="1" x14ac:dyDescent="0.2">
      <c r="U270" s="93"/>
      <c r="V270" s="93"/>
      <c r="AB270" s="283">
        <v>848</v>
      </c>
      <c r="AC270" s="294" t="s">
        <v>294</v>
      </c>
      <c r="AD270" s="294">
        <v>848</v>
      </c>
      <c r="AE270" s="84"/>
      <c r="AF270" s="320"/>
      <c r="AG270" s="320"/>
    </row>
    <row r="271" spans="21:33" ht="12" customHeight="1" x14ac:dyDescent="0.2">
      <c r="U271" s="93"/>
      <c r="V271" s="93"/>
      <c r="AB271" s="283">
        <v>37</v>
      </c>
      <c r="AC271" s="294" t="s">
        <v>296</v>
      </c>
      <c r="AD271" s="294">
        <v>37</v>
      </c>
      <c r="AE271" s="84"/>
      <c r="AF271" s="320"/>
      <c r="AG271" s="320"/>
    </row>
    <row r="272" spans="21:33" ht="12" customHeight="1" x14ac:dyDescent="0.2">
      <c r="U272" s="93"/>
      <c r="V272" s="93"/>
      <c r="AB272" s="283">
        <v>180</v>
      </c>
      <c r="AC272" s="294" t="s">
        <v>297</v>
      </c>
      <c r="AD272" s="294">
        <v>180</v>
      </c>
      <c r="AE272" s="84"/>
      <c r="AF272" s="320"/>
      <c r="AG272" s="320"/>
    </row>
    <row r="273" spans="21:33" ht="12" customHeight="1" x14ac:dyDescent="0.2">
      <c r="U273" s="93"/>
      <c r="V273" s="93"/>
      <c r="AB273" s="283">
        <v>532</v>
      </c>
      <c r="AC273" s="294" t="s">
        <v>298</v>
      </c>
      <c r="AD273" s="294">
        <v>532</v>
      </c>
      <c r="AE273" s="84"/>
      <c r="AF273" s="320"/>
      <c r="AG273" s="320"/>
    </row>
    <row r="274" spans="21:33" ht="12" customHeight="1" x14ac:dyDescent="0.2">
      <c r="U274" s="93"/>
      <c r="V274" s="93"/>
      <c r="AB274" s="283">
        <v>851</v>
      </c>
      <c r="AC274" s="294" t="s">
        <v>299</v>
      </c>
      <c r="AD274" s="294">
        <v>851</v>
      </c>
      <c r="AE274" s="84"/>
      <c r="AF274" s="320"/>
      <c r="AG274" s="320"/>
    </row>
    <row r="275" spans="21:33" ht="12" customHeight="1" x14ac:dyDescent="0.2">
      <c r="U275" s="93"/>
      <c r="V275" s="93"/>
      <c r="AB275" s="283">
        <v>1708</v>
      </c>
      <c r="AC275" s="294" t="s">
        <v>300</v>
      </c>
      <c r="AD275" s="294">
        <v>1708</v>
      </c>
      <c r="AE275" s="84"/>
      <c r="AF275" s="320"/>
      <c r="AG275" s="320"/>
    </row>
    <row r="276" spans="21:33" ht="12" customHeight="1" x14ac:dyDescent="0.2">
      <c r="U276" s="93"/>
      <c r="V276" s="93"/>
      <c r="AB276" s="283">
        <v>971</v>
      </c>
      <c r="AC276" s="294" t="s">
        <v>301</v>
      </c>
      <c r="AD276" s="294">
        <v>971</v>
      </c>
      <c r="AE276" s="84"/>
      <c r="AF276" s="320"/>
      <c r="AG276" s="320"/>
    </row>
    <row r="277" spans="21:33" ht="12" customHeight="1" x14ac:dyDescent="0.2">
      <c r="U277" s="93"/>
      <c r="V277" s="93"/>
      <c r="AB277" s="283">
        <v>1904</v>
      </c>
      <c r="AC277" s="294" t="s">
        <v>508</v>
      </c>
      <c r="AD277" s="294">
        <v>1904</v>
      </c>
      <c r="AE277" s="84"/>
      <c r="AF277" s="320"/>
      <c r="AG277" s="320"/>
    </row>
    <row r="278" spans="21:33" ht="12" customHeight="1" x14ac:dyDescent="0.2">
      <c r="U278" s="93"/>
      <c r="V278" s="93"/>
      <c r="AB278" s="283">
        <v>1900</v>
      </c>
      <c r="AC278" s="294" t="s">
        <v>507</v>
      </c>
      <c r="AD278" s="294">
        <v>1900</v>
      </c>
      <c r="AE278" s="84"/>
      <c r="AF278" s="320"/>
      <c r="AG278" s="320"/>
    </row>
    <row r="279" spans="21:33" ht="12" customHeight="1" x14ac:dyDescent="0.2">
      <c r="U279" s="93"/>
      <c r="V279" s="93"/>
      <c r="AB279" s="283">
        <v>715</v>
      </c>
      <c r="AC279" s="294" t="s">
        <v>304</v>
      </c>
      <c r="AD279" s="294">
        <v>715</v>
      </c>
      <c r="AE279" s="84"/>
      <c r="AF279" s="320"/>
      <c r="AG279" s="320"/>
    </row>
    <row r="280" spans="21:33" ht="12" customHeight="1" x14ac:dyDescent="0.2">
      <c r="U280" s="93"/>
      <c r="V280" s="93"/>
      <c r="AB280" s="283">
        <v>93</v>
      </c>
      <c r="AC280" s="294" t="s">
        <v>305</v>
      </c>
      <c r="AD280" s="294">
        <v>93</v>
      </c>
      <c r="AE280" s="84"/>
      <c r="AF280" s="320"/>
      <c r="AG280" s="320"/>
    </row>
    <row r="281" spans="21:33" ht="12" customHeight="1" x14ac:dyDescent="0.2">
      <c r="U281" s="93"/>
      <c r="V281" s="93"/>
      <c r="AB281" s="283">
        <v>448</v>
      </c>
      <c r="AC281" s="294" t="s">
        <v>306</v>
      </c>
      <c r="AD281" s="294">
        <v>448</v>
      </c>
      <c r="AE281" s="84"/>
      <c r="AF281" s="320"/>
      <c r="AG281" s="320"/>
    </row>
    <row r="282" spans="21:33" ht="12" customHeight="1" x14ac:dyDescent="0.2">
      <c r="U282" s="93"/>
      <c r="V282" s="93"/>
      <c r="AB282" s="283">
        <v>1525</v>
      </c>
      <c r="AC282" s="294" t="s">
        <v>307</v>
      </c>
      <c r="AD282" s="294">
        <v>1525</v>
      </c>
      <c r="AE282" s="84"/>
      <c r="AF282" s="320"/>
      <c r="AG282" s="320"/>
    </row>
    <row r="283" spans="21:33" ht="12" customHeight="1" x14ac:dyDescent="0.2">
      <c r="U283" s="93"/>
      <c r="V283" s="93"/>
      <c r="AB283" s="283">
        <v>716</v>
      </c>
      <c r="AC283" s="294" t="s">
        <v>308</v>
      </c>
      <c r="AD283" s="294">
        <v>716</v>
      </c>
      <c r="AE283" s="84"/>
      <c r="AF283" s="320"/>
      <c r="AG283" s="320"/>
    </row>
    <row r="284" spans="21:33" ht="12" customHeight="1" x14ac:dyDescent="0.2">
      <c r="U284" s="93"/>
      <c r="V284" s="93"/>
      <c r="AB284" s="283">
        <v>281</v>
      </c>
      <c r="AC284" s="294" t="s">
        <v>309</v>
      </c>
      <c r="AD284" s="294">
        <v>281</v>
      </c>
      <c r="AE284" s="84"/>
      <c r="AF284" s="320"/>
      <c r="AG284" s="320"/>
    </row>
    <row r="285" spans="21:33" ht="12" customHeight="1" x14ac:dyDescent="0.2">
      <c r="U285" s="93"/>
      <c r="V285" s="93"/>
      <c r="AB285" s="283">
        <v>855</v>
      </c>
      <c r="AC285" s="294" t="s">
        <v>310</v>
      </c>
      <c r="AD285" s="294">
        <v>855</v>
      </c>
      <c r="AE285" s="84"/>
      <c r="AF285" s="320"/>
      <c r="AG285" s="320"/>
    </row>
    <row r="286" spans="21:33" ht="12" customHeight="1" x14ac:dyDescent="0.2">
      <c r="U286" s="93"/>
      <c r="V286" s="93"/>
      <c r="AB286" s="283">
        <v>183</v>
      </c>
      <c r="AC286" s="294" t="s">
        <v>311</v>
      </c>
      <c r="AD286" s="294">
        <v>183</v>
      </c>
      <c r="AE286" s="84"/>
      <c r="AF286" s="320"/>
      <c r="AG286" s="320"/>
    </row>
    <row r="287" spans="21:33" ht="12" customHeight="1" x14ac:dyDescent="0.2">
      <c r="U287" s="93"/>
      <c r="V287" s="93"/>
      <c r="AB287" s="283">
        <v>1700</v>
      </c>
      <c r="AC287" s="294" t="s">
        <v>312</v>
      </c>
      <c r="AD287" s="294">
        <v>1700</v>
      </c>
      <c r="AE287" s="84"/>
      <c r="AF287" s="320"/>
      <c r="AG287" s="320"/>
    </row>
    <row r="288" spans="21:33" ht="12" customHeight="1" x14ac:dyDescent="0.2">
      <c r="U288" s="93"/>
      <c r="V288" s="93"/>
      <c r="AB288" s="283">
        <v>1730</v>
      </c>
      <c r="AC288" s="294" t="s">
        <v>313</v>
      </c>
      <c r="AD288" s="294">
        <v>1730</v>
      </c>
      <c r="AE288" s="84"/>
      <c r="AF288" s="320"/>
      <c r="AG288" s="320"/>
    </row>
    <row r="289" spans="21:33" ht="12" customHeight="1" x14ac:dyDescent="0.2">
      <c r="U289" s="93"/>
      <c r="V289" s="93"/>
      <c r="AB289" s="283">
        <v>737</v>
      </c>
      <c r="AC289" s="294" t="s">
        <v>314</v>
      </c>
      <c r="AD289" s="294">
        <v>737</v>
      </c>
      <c r="AE289" s="84"/>
      <c r="AF289" s="320"/>
      <c r="AG289" s="320"/>
    </row>
    <row r="290" spans="21:33" ht="12" customHeight="1" x14ac:dyDescent="0.2">
      <c r="U290" s="93"/>
      <c r="V290" s="93"/>
      <c r="AB290" s="283">
        <v>856</v>
      </c>
      <c r="AC290" s="294" t="s">
        <v>316</v>
      </c>
      <c r="AD290" s="294">
        <v>856</v>
      </c>
      <c r="AE290" s="84"/>
      <c r="AF290" s="320"/>
      <c r="AG290" s="320"/>
    </row>
    <row r="291" spans="21:33" ht="12" customHeight="1" x14ac:dyDescent="0.2">
      <c r="U291" s="93"/>
      <c r="V291" s="93"/>
      <c r="AB291" s="283">
        <v>450</v>
      </c>
      <c r="AC291" s="294" t="s">
        <v>317</v>
      </c>
      <c r="AD291" s="294">
        <v>450</v>
      </c>
      <c r="AE291" s="84"/>
      <c r="AF291" s="320"/>
      <c r="AG291" s="320"/>
    </row>
    <row r="292" spans="21:33" ht="12" customHeight="1" x14ac:dyDescent="0.2">
      <c r="U292" s="93"/>
      <c r="V292" s="93"/>
      <c r="AB292" s="283">
        <v>451</v>
      </c>
      <c r="AC292" s="294" t="s">
        <v>318</v>
      </c>
      <c r="AD292" s="294">
        <v>451</v>
      </c>
      <c r="AE292" s="84"/>
      <c r="AF292" s="320"/>
      <c r="AG292" s="320"/>
    </row>
    <row r="293" spans="21:33" ht="12" customHeight="1" x14ac:dyDescent="0.2">
      <c r="U293" s="93"/>
      <c r="V293" s="93"/>
      <c r="AB293" s="283">
        <v>184</v>
      </c>
      <c r="AC293" s="294" t="s">
        <v>319</v>
      </c>
      <c r="AD293" s="294">
        <v>184</v>
      </c>
      <c r="AE293" s="84"/>
      <c r="AF293" s="320"/>
      <c r="AG293" s="320"/>
    </row>
    <row r="294" spans="21:33" ht="12" customHeight="1" x14ac:dyDescent="0.2">
      <c r="U294" s="93"/>
      <c r="V294" s="93"/>
      <c r="AB294" s="283">
        <v>344</v>
      </c>
      <c r="AC294" s="294" t="s">
        <v>320</v>
      </c>
      <c r="AD294" s="294">
        <v>344</v>
      </c>
      <c r="AE294" s="84"/>
      <c r="AF294" s="320"/>
      <c r="AG294" s="320"/>
    </row>
    <row r="295" spans="21:33" ht="12" customHeight="1" x14ac:dyDescent="0.2">
      <c r="U295" s="93"/>
      <c r="V295" s="93"/>
      <c r="AB295" s="283">
        <v>1581</v>
      </c>
      <c r="AC295" s="294" t="s">
        <v>321</v>
      </c>
      <c r="AD295" s="294">
        <v>1581</v>
      </c>
      <c r="AE295" s="84"/>
      <c r="AF295" s="320"/>
      <c r="AG295" s="320"/>
    </row>
    <row r="296" spans="21:33" ht="12" customHeight="1" x14ac:dyDescent="0.2">
      <c r="U296" s="93"/>
      <c r="V296" s="93"/>
      <c r="AB296" s="283">
        <v>981</v>
      </c>
      <c r="AC296" s="294" t="s">
        <v>322</v>
      </c>
      <c r="AD296" s="294">
        <v>981</v>
      </c>
      <c r="AE296" s="84"/>
      <c r="AF296" s="320"/>
      <c r="AG296" s="320"/>
    </row>
    <row r="297" spans="21:33" ht="12" customHeight="1" x14ac:dyDescent="0.2">
      <c r="U297" s="93"/>
      <c r="V297" s="93"/>
      <c r="AB297" s="283">
        <v>994</v>
      </c>
      <c r="AC297" s="294" t="s">
        <v>323</v>
      </c>
      <c r="AD297" s="294">
        <v>994</v>
      </c>
      <c r="AE297" s="84"/>
      <c r="AF297" s="320"/>
      <c r="AG297" s="320"/>
    </row>
    <row r="298" spans="21:33" ht="12" customHeight="1" x14ac:dyDescent="0.2">
      <c r="U298" s="93"/>
      <c r="V298" s="93"/>
      <c r="AB298" s="283">
        <v>858</v>
      </c>
      <c r="AC298" s="294" t="s">
        <v>324</v>
      </c>
      <c r="AD298" s="294">
        <v>858</v>
      </c>
      <c r="AE298" s="84"/>
      <c r="AF298" s="320"/>
      <c r="AG298" s="320"/>
    </row>
    <row r="299" spans="21:33" ht="12" customHeight="1" x14ac:dyDescent="0.2">
      <c r="U299" s="93"/>
      <c r="V299" s="93"/>
      <c r="AB299" s="283">
        <v>47</v>
      </c>
      <c r="AC299" s="294" t="s">
        <v>325</v>
      </c>
      <c r="AD299" s="294">
        <v>47</v>
      </c>
      <c r="AE299" s="84"/>
      <c r="AF299" s="320"/>
      <c r="AG299" s="320"/>
    </row>
    <row r="300" spans="21:33" ht="12" customHeight="1" x14ac:dyDescent="0.2">
      <c r="U300" s="93"/>
      <c r="V300" s="93"/>
      <c r="AB300" s="283">
        <v>345</v>
      </c>
      <c r="AC300" s="294" t="s">
        <v>326</v>
      </c>
      <c r="AD300" s="294">
        <v>345</v>
      </c>
      <c r="AE300" s="84"/>
      <c r="AF300" s="320"/>
      <c r="AG300" s="320"/>
    </row>
    <row r="301" spans="21:33" ht="12" customHeight="1" x14ac:dyDescent="0.2">
      <c r="U301" s="93"/>
      <c r="V301" s="93"/>
      <c r="AB301" s="283">
        <v>717</v>
      </c>
      <c r="AC301" s="294" t="s">
        <v>327</v>
      </c>
      <c r="AD301" s="294">
        <v>717</v>
      </c>
      <c r="AE301" s="84"/>
      <c r="AF301" s="320"/>
      <c r="AG301" s="320"/>
    </row>
    <row r="302" spans="21:33" ht="12" customHeight="1" x14ac:dyDescent="0.2">
      <c r="U302" s="93"/>
      <c r="V302" s="93"/>
      <c r="AB302" s="283">
        <v>861</v>
      </c>
      <c r="AC302" s="294" t="s">
        <v>329</v>
      </c>
      <c r="AD302" s="294">
        <v>861</v>
      </c>
      <c r="AE302" s="84"/>
      <c r="AF302" s="320"/>
      <c r="AG302" s="320"/>
    </row>
    <row r="303" spans="21:33" ht="12" customHeight="1" x14ac:dyDescent="0.2">
      <c r="U303" s="93"/>
      <c r="V303" s="93"/>
      <c r="AB303" s="283">
        <v>453</v>
      </c>
      <c r="AC303" s="294" t="s">
        <v>330</v>
      </c>
      <c r="AD303" s="294">
        <v>453</v>
      </c>
      <c r="AE303" s="84"/>
      <c r="AF303" s="320"/>
      <c r="AG303" s="320"/>
    </row>
    <row r="304" spans="21:33" ht="12" customHeight="1" x14ac:dyDescent="0.2">
      <c r="U304" s="93"/>
      <c r="V304" s="93"/>
      <c r="AB304" s="283">
        <v>983</v>
      </c>
      <c r="AC304" s="294" t="s">
        <v>331</v>
      </c>
      <c r="AD304" s="294">
        <v>983</v>
      </c>
      <c r="AE304" s="84"/>
      <c r="AF304" s="320"/>
      <c r="AG304" s="320"/>
    </row>
    <row r="305" spans="21:33" ht="12" customHeight="1" x14ac:dyDescent="0.2">
      <c r="U305" s="93"/>
      <c r="V305" s="93"/>
      <c r="AB305" s="283">
        <v>984</v>
      </c>
      <c r="AC305" s="294" t="s">
        <v>332</v>
      </c>
      <c r="AD305" s="294">
        <v>984</v>
      </c>
      <c r="AE305" s="84"/>
      <c r="AF305" s="320"/>
      <c r="AG305" s="320"/>
    </row>
    <row r="306" spans="21:33" ht="12" customHeight="1" x14ac:dyDescent="0.2">
      <c r="U306" s="93"/>
      <c r="V306" s="93"/>
      <c r="AB306" s="283">
        <v>1961</v>
      </c>
      <c r="AC306" s="294" t="s">
        <v>690</v>
      </c>
      <c r="AD306" s="294">
        <v>1961</v>
      </c>
      <c r="AE306" s="84"/>
      <c r="AF306" s="320"/>
      <c r="AG306" s="320"/>
    </row>
    <row r="307" spans="21:33" ht="12" customHeight="1" x14ac:dyDescent="0.2">
      <c r="U307" s="93"/>
      <c r="V307" s="93"/>
      <c r="AB307" s="283">
        <v>622</v>
      </c>
      <c r="AC307" s="294" t="s">
        <v>334</v>
      </c>
      <c r="AD307" s="294">
        <v>622</v>
      </c>
      <c r="AE307" s="84"/>
      <c r="AF307" s="320"/>
      <c r="AG307" s="320"/>
    </row>
    <row r="308" spans="21:33" ht="12" customHeight="1" x14ac:dyDescent="0.2">
      <c r="U308" s="93"/>
      <c r="V308" s="93"/>
      <c r="AB308" s="283">
        <v>96</v>
      </c>
      <c r="AC308" s="294" t="s">
        <v>336</v>
      </c>
      <c r="AD308" s="294">
        <v>96</v>
      </c>
      <c r="AE308" s="84"/>
      <c r="AF308" s="320"/>
      <c r="AG308" s="320"/>
    </row>
    <row r="309" spans="21:33" ht="12" customHeight="1" x14ac:dyDescent="0.2">
      <c r="U309" s="93"/>
      <c r="V309" s="93"/>
      <c r="AB309" s="283">
        <v>718</v>
      </c>
      <c r="AC309" s="294" t="s">
        <v>337</v>
      </c>
      <c r="AD309" s="294">
        <v>718</v>
      </c>
      <c r="AE309" s="84"/>
      <c r="AF309" s="320"/>
      <c r="AG309" s="320"/>
    </row>
    <row r="310" spans="21:33" ht="12" customHeight="1" x14ac:dyDescent="0.2">
      <c r="U310" s="93"/>
      <c r="V310" s="93"/>
      <c r="AB310" s="283">
        <v>986</v>
      </c>
      <c r="AC310" s="294" t="s">
        <v>339</v>
      </c>
      <c r="AD310" s="294">
        <v>986</v>
      </c>
      <c r="AE310" s="84"/>
      <c r="AF310" s="320"/>
      <c r="AG310" s="320"/>
    </row>
    <row r="311" spans="21:33" ht="12" customHeight="1" x14ac:dyDescent="0.2">
      <c r="U311" s="93"/>
      <c r="V311" s="93"/>
      <c r="AB311" s="283">
        <v>626</v>
      </c>
      <c r="AC311" s="294" t="s">
        <v>340</v>
      </c>
      <c r="AD311" s="294">
        <v>626</v>
      </c>
      <c r="AE311" s="84"/>
      <c r="AF311" s="320"/>
      <c r="AG311" s="320"/>
    </row>
    <row r="312" spans="21:33" ht="12" customHeight="1" x14ac:dyDescent="0.2">
      <c r="U312" s="93"/>
      <c r="V312" s="93"/>
      <c r="AB312" s="283">
        <v>285</v>
      </c>
      <c r="AC312" s="294" t="s">
        <v>341</v>
      </c>
      <c r="AD312" s="294">
        <v>285</v>
      </c>
      <c r="AE312" s="84"/>
      <c r="AF312" s="320"/>
      <c r="AG312" s="320"/>
    </row>
    <row r="313" spans="21:33" ht="12" customHeight="1" x14ac:dyDescent="0.2">
      <c r="U313" s="93"/>
      <c r="V313" s="93"/>
      <c r="AB313" s="283">
        <v>865</v>
      </c>
      <c r="AC313" s="294" t="s">
        <v>342</v>
      </c>
      <c r="AD313" s="294">
        <v>865</v>
      </c>
      <c r="AE313" s="84"/>
      <c r="AF313" s="320"/>
      <c r="AG313" s="320"/>
    </row>
    <row r="314" spans="21:33" ht="12" customHeight="1" x14ac:dyDescent="0.2">
      <c r="U314" s="93"/>
      <c r="V314" s="93"/>
      <c r="AB314" s="283">
        <v>1949</v>
      </c>
      <c r="AC314" s="294" t="s">
        <v>681</v>
      </c>
      <c r="AD314" s="294">
        <v>1949</v>
      </c>
      <c r="AE314" s="84"/>
      <c r="AF314" s="320"/>
      <c r="AG314" s="320"/>
    </row>
    <row r="315" spans="21:33" ht="12" customHeight="1" x14ac:dyDescent="0.2">
      <c r="U315" s="93"/>
      <c r="V315" s="93"/>
      <c r="AB315" s="283">
        <v>866</v>
      </c>
      <c r="AC315" s="294" t="s">
        <v>343</v>
      </c>
      <c r="AD315" s="294">
        <v>866</v>
      </c>
      <c r="AE315" s="84"/>
      <c r="AF315" s="320"/>
      <c r="AG315" s="320"/>
    </row>
    <row r="316" spans="21:33" ht="12" customHeight="1" x14ac:dyDescent="0.2">
      <c r="U316" s="93"/>
      <c r="V316" s="93"/>
      <c r="AB316" s="283">
        <v>867</v>
      </c>
      <c r="AC316" s="294" t="s">
        <v>344</v>
      </c>
      <c r="AD316" s="294">
        <v>867</v>
      </c>
      <c r="AE316" s="84"/>
      <c r="AF316" s="320"/>
      <c r="AG316" s="320"/>
    </row>
    <row r="317" spans="21:33" ht="12" customHeight="1" x14ac:dyDescent="0.2">
      <c r="U317" s="93"/>
      <c r="V317" s="93"/>
      <c r="AB317" s="283">
        <v>627</v>
      </c>
      <c r="AC317" s="294" t="s">
        <v>345</v>
      </c>
      <c r="AD317" s="294">
        <v>627</v>
      </c>
      <c r="AE317" s="84"/>
      <c r="AF317" s="320"/>
      <c r="AG317" s="320"/>
    </row>
    <row r="318" spans="21:33" ht="12" customHeight="1" x14ac:dyDescent="0.2">
      <c r="U318" s="93"/>
      <c r="V318" s="93"/>
      <c r="AB318" s="283">
        <v>289</v>
      </c>
      <c r="AC318" s="294" t="s">
        <v>346</v>
      </c>
      <c r="AD318" s="294">
        <v>289</v>
      </c>
      <c r="AE318" s="84"/>
      <c r="AF318" s="320"/>
      <c r="AG318" s="320"/>
    </row>
    <row r="319" spans="21:33" ht="12" customHeight="1" x14ac:dyDescent="0.2">
      <c r="U319" s="93"/>
      <c r="V319" s="93"/>
      <c r="AB319" s="283">
        <v>629</v>
      </c>
      <c r="AC319" s="294" t="s">
        <v>347</v>
      </c>
      <c r="AD319" s="294">
        <v>629</v>
      </c>
      <c r="AE319" s="84"/>
      <c r="AF319" s="320"/>
      <c r="AG319" s="320"/>
    </row>
    <row r="320" spans="21:33" ht="12" customHeight="1" x14ac:dyDescent="0.2">
      <c r="U320" s="93"/>
      <c r="V320" s="93"/>
      <c r="AB320" s="283">
        <v>852</v>
      </c>
      <c r="AC320" s="294" t="s">
        <v>348</v>
      </c>
      <c r="AD320" s="294">
        <v>852</v>
      </c>
      <c r="AE320" s="84"/>
      <c r="AF320" s="320"/>
      <c r="AG320" s="320"/>
    </row>
    <row r="321" spans="21:33" ht="12" customHeight="1" x14ac:dyDescent="0.2">
      <c r="U321" s="93"/>
      <c r="V321" s="93"/>
      <c r="AB321" s="283">
        <v>988</v>
      </c>
      <c r="AC321" s="294" t="s">
        <v>349</v>
      </c>
      <c r="AD321" s="294">
        <v>988</v>
      </c>
      <c r="AE321" s="84"/>
      <c r="AF321" s="320"/>
      <c r="AG321" s="320"/>
    </row>
    <row r="322" spans="21:33" ht="12" customHeight="1" x14ac:dyDescent="0.2">
      <c r="U322" s="93"/>
      <c r="V322" s="93"/>
      <c r="AB322" s="283">
        <v>457</v>
      </c>
      <c r="AC322" s="294" t="s">
        <v>350</v>
      </c>
      <c r="AD322" s="294">
        <v>457</v>
      </c>
      <c r="AE322" s="84"/>
      <c r="AF322" s="320"/>
      <c r="AG322" s="320"/>
    </row>
    <row r="323" spans="21:33" ht="12" customHeight="1" x14ac:dyDescent="0.2">
      <c r="U323" s="93"/>
      <c r="V323" s="93"/>
      <c r="AB323" s="283">
        <v>1960</v>
      </c>
      <c r="AC323" s="294" t="s">
        <v>689</v>
      </c>
      <c r="AD323" s="294">
        <v>1960</v>
      </c>
      <c r="AE323" s="84"/>
      <c r="AF323" s="320"/>
      <c r="AG323" s="320"/>
    </row>
    <row r="324" spans="21:33" ht="12" customHeight="1" x14ac:dyDescent="0.2">
      <c r="U324" s="93"/>
      <c r="V324" s="93"/>
      <c r="AB324" s="283">
        <v>668</v>
      </c>
      <c r="AC324" s="294" t="s">
        <v>352</v>
      </c>
      <c r="AD324" s="294">
        <v>668</v>
      </c>
      <c r="AE324" s="84"/>
      <c r="AF324" s="320"/>
      <c r="AG324" s="320"/>
    </row>
    <row r="325" spans="21:33" ht="12" customHeight="1" x14ac:dyDescent="0.2">
      <c r="U325" s="93"/>
      <c r="V325" s="93"/>
      <c r="AB325" s="283">
        <v>1969</v>
      </c>
      <c r="AC325" s="294" t="s">
        <v>687</v>
      </c>
      <c r="AD325" s="294">
        <v>1969</v>
      </c>
      <c r="AE325" s="84"/>
      <c r="AF325" s="320"/>
      <c r="AG325" s="320"/>
    </row>
    <row r="326" spans="21:33" ht="12" customHeight="1" x14ac:dyDescent="0.2">
      <c r="U326" s="93"/>
      <c r="V326" s="93"/>
      <c r="AB326" s="283">
        <v>1701</v>
      </c>
      <c r="AC326" s="294" t="s">
        <v>353</v>
      </c>
      <c r="AD326" s="294">
        <v>1701</v>
      </c>
      <c r="AE326" s="84"/>
      <c r="AF326" s="320"/>
      <c r="AG326" s="320"/>
    </row>
    <row r="327" spans="21:33" ht="12" customHeight="1" x14ac:dyDescent="0.2">
      <c r="U327" s="93"/>
      <c r="V327" s="93"/>
      <c r="AB327" s="283">
        <v>293</v>
      </c>
      <c r="AC327" s="294" t="s">
        <v>354</v>
      </c>
      <c r="AD327" s="294">
        <v>293</v>
      </c>
      <c r="AE327" s="84"/>
      <c r="AF327" s="320"/>
      <c r="AG327" s="320"/>
    </row>
    <row r="328" spans="21:33" ht="12" customHeight="1" x14ac:dyDescent="0.2">
      <c r="U328" s="93"/>
      <c r="V328" s="93"/>
      <c r="AB328" s="283">
        <v>1950</v>
      </c>
      <c r="AC328" s="294" t="s">
        <v>682</v>
      </c>
      <c r="AD328" s="294">
        <v>1950</v>
      </c>
      <c r="AE328" s="84"/>
      <c r="AF328" s="320"/>
      <c r="AG328" s="320"/>
    </row>
    <row r="329" spans="21:33" ht="12" customHeight="1" x14ac:dyDescent="0.2">
      <c r="U329" s="93"/>
      <c r="V329" s="93"/>
      <c r="AB329" s="283">
        <v>1783</v>
      </c>
      <c r="AC329" s="294" t="s">
        <v>355</v>
      </c>
      <c r="AD329" s="294">
        <v>1783</v>
      </c>
      <c r="AE329" s="84"/>
      <c r="AF329" s="320"/>
      <c r="AG329" s="320"/>
    </row>
    <row r="330" spans="21:33" ht="12" customHeight="1" x14ac:dyDescent="0.2">
      <c r="U330" s="93"/>
      <c r="V330" s="93"/>
      <c r="AB330" s="283">
        <v>98</v>
      </c>
      <c r="AC330" s="294" t="s">
        <v>356</v>
      </c>
      <c r="AD330" s="294">
        <v>98</v>
      </c>
      <c r="AE330" s="84"/>
      <c r="AF330" s="320"/>
      <c r="AG330" s="320"/>
    </row>
    <row r="331" spans="21:33" ht="12" customHeight="1" x14ac:dyDescent="0.2">
      <c r="U331" s="93"/>
      <c r="V331" s="93"/>
      <c r="AB331" s="283">
        <v>614</v>
      </c>
      <c r="AC331" s="294" t="s">
        <v>357</v>
      </c>
      <c r="AD331" s="294">
        <v>614</v>
      </c>
      <c r="AE331" s="84"/>
      <c r="AF331" s="320"/>
      <c r="AG331" s="320"/>
    </row>
    <row r="332" spans="21:33" ht="12" customHeight="1" x14ac:dyDescent="0.2">
      <c r="U332" s="93"/>
      <c r="V332" s="93"/>
      <c r="AB332" s="283">
        <v>189</v>
      </c>
      <c r="AC332" s="294" t="s">
        <v>358</v>
      </c>
      <c r="AD332" s="294">
        <v>189</v>
      </c>
      <c r="AE332" s="84"/>
      <c r="AF332" s="320"/>
      <c r="AG332" s="320"/>
    </row>
    <row r="333" spans="21:33" ht="12" customHeight="1" x14ac:dyDescent="0.2">
      <c r="U333" s="93"/>
      <c r="V333" s="93"/>
      <c r="AB333" s="283">
        <v>296</v>
      </c>
      <c r="AC333" s="294" t="s">
        <v>359</v>
      </c>
      <c r="AD333" s="294">
        <v>296</v>
      </c>
      <c r="AE333" s="84"/>
      <c r="AF333" s="320"/>
      <c r="AG333" s="320"/>
    </row>
    <row r="334" spans="21:33" ht="12" customHeight="1" x14ac:dyDescent="0.2">
      <c r="U334" s="93"/>
      <c r="V334" s="93"/>
      <c r="AB334" s="283">
        <v>1696</v>
      </c>
      <c r="AC334" s="294" t="s">
        <v>360</v>
      </c>
      <c r="AD334" s="294">
        <v>1696</v>
      </c>
      <c r="AE334" s="84"/>
      <c r="AF334" s="320"/>
      <c r="AG334" s="320"/>
    </row>
    <row r="335" spans="21:33" ht="12" customHeight="1" x14ac:dyDescent="0.2">
      <c r="U335" s="93"/>
      <c r="V335" s="93"/>
      <c r="AB335" s="283">
        <v>352</v>
      </c>
      <c r="AC335" s="294" t="s">
        <v>361</v>
      </c>
      <c r="AD335" s="294">
        <v>352</v>
      </c>
      <c r="AE335" s="84"/>
      <c r="AF335" s="320"/>
      <c r="AG335" s="320"/>
    </row>
    <row r="336" spans="21:33" ht="12" customHeight="1" x14ac:dyDescent="0.2">
      <c r="U336" s="93"/>
      <c r="V336" s="93"/>
      <c r="AB336" s="283">
        <v>294</v>
      </c>
      <c r="AC336" s="294" t="s">
        <v>363</v>
      </c>
      <c r="AD336" s="294">
        <v>294</v>
      </c>
      <c r="AE336" s="84"/>
      <c r="AF336" s="320"/>
      <c r="AG336" s="320"/>
    </row>
    <row r="337" spans="21:33" ht="12" customHeight="1" x14ac:dyDescent="0.2">
      <c r="U337" s="93"/>
      <c r="V337" s="93"/>
      <c r="AB337" s="283">
        <v>873</v>
      </c>
      <c r="AC337" s="294" t="s">
        <v>364</v>
      </c>
      <c r="AD337" s="294">
        <v>873</v>
      </c>
      <c r="AE337" s="84"/>
      <c r="AF337" s="320"/>
      <c r="AG337" s="320"/>
    </row>
    <row r="338" spans="21:33" ht="12" customHeight="1" x14ac:dyDescent="0.2">
      <c r="U338" s="93"/>
      <c r="V338" s="93"/>
      <c r="AB338" s="283">
        <v>632</v>
      </c>
      <c r="AC338" s="294" t="s">
        <v>365</v>
      </c>
      <c r="AD338" s="294">
        <v>632</v>
      </c>
      <c r="AE338" s="84"/>
      <c r="AF338" s="320"/>
      <c r="AG338" s="320"/>
    </row>
    <row r="339" spans="21:33" ht="12" customHeight="1" x14ac:dyDescent="0.2">
      <c r="U339" s="93"/>
      <c r="V339" s="93"/>
      <c r="AB339" s="283">
        <v>880</v>
      </c>
      <c r="AC339" s="294" t="s">
        <v>366</v>
      </c>
      <c r="AD339" s="294">
        <v>880</v>
      </c>
      <c r="AE339" s="84"/>
      <c r="AF339" s="320"/>
      <c r="AG339" s="320"/>
    </row>
    <row r="340" spans="21:33" ht="12" customHeight="1" x14ac:dyDescent="0.2">
      <c r="U340" s="93"/>
      <c r="V340" s="93"/>
      <c r="AB340" s="283">
        <v>351</v>
      </c>
      <c r="AC340" s="294" t="s">
        <v>367</v>
      </c>
      <c r="AD340" s="294">
        <v>351</v>
      </c>
      <c r="AE340" s="84"/>
      <c r="AF340" s="320"/>
      <c r="AG340" s="320"/>
    </row>
    <row r="341" spans="21:33" ht="12" customHeight="1" x14ac:dyDescent="0.2">
      <c r="U341" s="93"/>
      <c r="V341" s="93"/>
      <c r="AB341" s="283">
        <v>479</v>
      </c>
      <c r="AC341" s="294" t="s">
        <v>369</v>
      </c>
      <c r="AD341" s="294">
        <v>479</v>
      </c>
      <c r="AE341" s="84"/>
      <c r="AF341" s="320"/>
      <c r="AG341" s="320"/>
    </row>
    <row r="342" spans="21:33" ht="12" customHeight="1" x14ac:dyDescent="0.2">
      <c r="U342" s="93"/>
      <c r="V342" s="93"/>
      <c r="AB342" s="283">
        <v>297</v>
      </c>
      <c r="AC342" s="294" t="s">
        <v>370</v>
      </c>
      <c r="AD342" s="294">
        <v>297</v>
      </c>
      <c r="AE342" s="84"/>
      <c r="AF342" s="320"/>
      <c r="AG342" s="320"/>
    </row>
    <row r="343" spans="21:33" ht="12" customHeight="1" x14ac:dyDescent="0.2">
      <c r="U343" s="93"/>
      <c r="V343" s="93"/>
      <c r="AB343" s="283">
        <v>473</v>
      </c>
      <c r="AC343" s="294" t="s">
        <v>371</v>
      </c>
      <c r="AD343" s="294">
        <v>473</v>
      </c>
      <c r="AE343" s="84"/>
      <c r="AF343" s="320"/>
      <c r="AG343" s="320"/>
    </row>
    <row r="344" spans="21:33" ht="12" customHeight="1" x14ac:dyDescent="0.2">
      <c r="U344" s="93"/>
      <c r="V344" s="93"/>
      <c r="AB344" s="283">
        <v>50</v>
      </c>
      <c r="AC344" s="294" t="s">
        <v>374</v>
      </c>
      <c r="AD344" s="294">
        <v>50</v>
      </c>
      <c r="AE344" s="84"/>
      <c r="AF344" s="320"/>
      <c r="AG344" s="320"/>
    </row>
    <row r="345" spans="21:33" ht="12" customHeight="1" x14ac:dyDescent="0.2">
      <c r="U345" s="93"/>
      <c r="V345" s="93"/>
      <c r="AB345" s="283">
        <v>355</v>
      </c>
      <c r="AC345" s="294" t="s">
        <v>375</v>
      </c>
      <c r="AD345" s="294">
        <v>355</v>
      </c>
      <c r="AE345" s="84"/>
      <c r="AF345" s="320"/>
      <c r="AG345" s="320"/>
    </row>
    <row r="346" spans="21:33" ht="12" customHeight="1" x14ac:dyDescent="0.2">
      <c r="U346" s="93"/>
      <c r="V346" s="93"/>
      <c r="AB346" s="283">
        <v>299</v>
      </c>
      <c r="AC346" s="294" t="s">
        <v>376</v>
      </c>
      <c r="AD346" s="294">
        <v>299</v>
      </c>
      <c r="AE346" s="84"/>
      <c r="AF346" s="320"/>
      <c r="AG346" s="320"/>
    </row>
    <row r="347" spans="21:33" ht="12" customHeight="1" x14ac:dyDescent="0.2">
      <c r="U347" s="93"/>
      <c r="V347" s="93"/>
      <c r="AB347" s="283">
        <v>637</v>
      </c>
      <c r="AC347" s="294" t="s">
        <v>377</v>
      </c>
      <c r="AD347" s="294">
        <v>637</v>
      </c>
      <c r="AE347" s="84"/>
      <c r="AF347" s="320"/>
      <c r="AG347" s="320"/>
    </row>
    <row r="348" spans="21:33" ht="12" customHeight="1" x14ac:dyDescent="0.2">
      <c r="U348" s="93"/>
      <c r="V348" s="93"/>
      <c r="AB348" s="283">
        <v>638</v>
      </c>
      <c r="AC348" s="294" t="s">
        <v>378</v>
      </c>
      <c r="AD348" s="294">
        <v>638</v>
      </c>
      <c r="AE348" s="84"/>
      <c r="AF348" s="320"/>
      <c r="AG348" s="320"/>
    </row>
    <row r="349" spans="21:33" ht="12" customHeight="1" x14ac:dyDescent="0.2">
      <c r="U349" s="93"/>
      <c r="V349" s="93"/>
      <c r="AB349" s="283">
        <v>1892</v>
      </c>
      <c r="AC349" s="294" t="s">
        <v>477</v>
      </c>
      <c r="AD349" s="294">
        <v>1892</v>
      </c>
      <c r="AE349" s="84"/>
      <c r="AF349" s="320"/>
      <c r="AG349" s="320"/>
    </row>
    <row r="350" spans="21:33" ht="12" customHeight="1" x14ac:dyDescent="0.2">
      <c r="U350" s="93"/>
      <c r="V350" s="93"/>
      <c r="AB350" s="283">
        <v>879</v>
      </c>
      <c r="AC350" s="294" t="s">
        <v>380</v>
      </c>
      <c r="AD350" s="294">
        <v>879</v>
      </c>
      <c r="AE350" s="84"/>
      <c r="AF350" s="320"/>
      <c r="AG350" s="320"/>
    </row>
    <row r="351" spans="21:33" ht="12" customHeight="1" x14ac:dyDescent="0.2">
      <c r="U351" s="93"/>
      <c r="V351" s="93"/>
      <c r="AB351" s="283">
        <v>301</v>
      </c>
      <c r="AC351" s="294" t="s">
        <v>381</v>
      </c>
      <c r="AD351" s="294">
        <v>301</v>
      </c>
      <c r="AE351" s="84"/>
      <c r="AF351" s="320"/>
      <c r="AG351" s="320"/>
    </row>
    <row r="352" spans="21:33" ht="12" customHeight="1" x14ac:dyDescent="0.2">
      <c r="U352" s="93"/>
      <c r="V352" s="93"/>
      <c r="AB352" s="283">
        <v>1896</v>
      </c>
      <c r="AC352" s="294" t="s">
        <v>382</v>
      </c>
      <c r="AD352" s="294">
        <v>1896</v>
      </c>
      <c r="AE352" s="84"/>
      <c r="AF352" s="320"/>
      <c r="AG352" s="320"/>
    </row>
    <row r="353" spans="21:33" ht="12" customHeight="1" x14ac:dyDescent="0.2">
      <c r="U353" s="93"/>
      <c r="V353" s="93"/>
      <c r="AB353" s="283">
        <v>642</v>
      </c>
      <c r="AC353" s="294" t="s">
        <v>383</v>
      </c>
      <c r="AD353" s="294">
        <v>642</v>
      </c>
      <c r="AE353" s="84"/>
      <c r="AF353" s="320"/>
      <c r="AG353" s="320"/>
    </row>
    <row r="354" spans="21:33" ht="12" customHeight="1" x14ac:dyDescent="0.2">
      <c r="U354" s="93"/>
      <c r="V354" s="93"/>
      <c r="AB354" s="283">
        <v>193</v>
      </c>
      <c r="AC354" s="294" t="s">
        <v>384</v>
      </c>
      <c r="AD354" s="294">
        <v>193</v>
      </c>
      <c r="AE354" s="84"/>
      <c r="AF354" s="320"/>
      <c r="AG354" s="320"/>
    </row>
    <row r="355" spans="21:33" ht="12" customHeight="1" x14ac:dyDescent="0.2">
      <c r="U355" s="93"/>
      <c r="V355" s="93"/>
      <c r="AB355" s="283">
        <v>9999</v>
      </c>
      <c r="AC355" s="294" t="s">
        <v>505</v>
      </c>
      <c r="AD355" s="294">
        <v>9999</v>
      </c>
      <c r="AE355" s="84"/>
      <c r="AF355" s="320"/>
      <c r="AG355" s="320"/>
    </row>
    <row r="356" spans="21:33" ht="12" customHeight="1" x14ac:dyDescent="0.2">
      <c r="U356" s="93"/>
      <c r="V356" s="93"/>
      <c r="AB356" s="278"/>
      <c r="AC356" s="264"/>
      <c r="AD356" s="264"/>
      <c r="AE356" s="84"/>
      <c r="AF356" s="264"/>
      <c r="AG356" s="264"/>
    </row>
    <row r="357" spans="21:33" ht="12" customHeight="1" x14ac:dyDescent="0.2">
      <c r="U357" s="93"/>
      <c r="V357" s="93"/>
      <c r="AB357" s="278"/>
      <c r="AC357" s="264"/>
      <c r="AD357" s="264"/>
      <c r="AE357" s="84"/>
      <c r="AF357" s="264"/>
      <c r="AG357" s="264"/>
    </row>
    <row r="358" spans="21:33" ht="12" customHeight="1" x14ac:dyDescent="0.2">
      <c r="U358" s="93"/>
      <c r="V358" s="93"/>
      <c r="AB358" s="278"/>
      <c r="AC358" s="264"/>
      <c r="AD358" s="264"/>
      <c r="AE358" s="84"/>
      <c r="AF358" s="264"/>
      <c r="AG358" s="264"/>
    </row>
    <row r="359" spans="21:33" ht="12" customHeight="1" x14ac:dyDescent="0.2">
      <c r="U359" s="93"/>
      <c r="V359" s="93"/>
      <c r="AB359" s="278"/>
      <c r="AC359" s="264"/>
      <c r="AD359" s="264"/>
      <c r="AE359" s="84"/>
      <c r="AF359" s="264"/>
      <c r="AG359" s="264"/>
    </row>
    <row r="360" spans="21:33" ht="12" customHeight="1" x14ac:dyDescent="0.2">
      <c r="U360" s="93"/>
      <c r="V360" s="93"/>
      <c r="AB360" s="278"/>
      <c r="AC360" s="264"/>
      <c r="AD360" s="264"/>
      <c r="AE360" s="84"/>
      <c r="AF360" s="264"/>
      <c r="AG360" s="264"/>
    </row>
    <row r="361" spans="21:33" ht="12" customHeight="1" x14ac:dyDescent="0.2">
      <c r="U361" s="93"/>
      <c r="V361" s="93"/>
      <c r="AB361" s="278"/>
      <c r="AC361" s="264"/>
      <c r="AD361" s="264"/>
      <c r="AE361" s="84"/>
      <c r="AF361" s="264"/>
      <c r="AG361" s="264"/>
    </row>
    <row r="362" spans="21:33" ht="12" customHeight="1" x14ac:dyDescent="0.2">
      <c r="U362" s="93"/>
      <c r="V362" s="93"/>
      <c r="AB362" s="278"/>
      <c r="AC362" s="264"/>
      <c r="AD362" s="264"/>
      <c r="AE362" s="84"/>
      <c r="AF362" s="264"/>
      <c r="AG362" s="264"/>
    </row>
    <row r="363" spans="21:33" ht="12" customHeight="1" x14ac:dyDescent="0.2">
      <c r="U363" s="93"/>
      <c r="V363" s="93"/>
      <c r="AB363" s="278"/>
      <c r="AC363" s="264"/>
      <c r="AD363" s="264"/>
      <c r="AE363" s="84"/>
      <c r="AF363" s="264"/>
      <c r="AG363" s="264"/>
    </row>
    <row r="364" spans="21:33" ht="12" customHeight="1" x14ac:dyDescent="0.2">
      <c r="U364" s="93"/>
      <c r="V364" s="93"/>
      <c r="AB364" s="278"/>
      <c r="AC364" s="264"/>
      <c r="AD364" s="264"/>
      <c r="AE364" s="84"/>
      <c r="AF364" s="264"/>
      <c r="AG364" s="264"/>
    </row>
    <row r="365" spans="21:33" ht="12" customHeight="1" x14ac:dyDescent="0.2">
      <c r="U365" s="93"/>
      <c r="V365" s="93"/>
      <c r="AB365" s="278"/>
      <c r="AC365" s="264"/>
      <c r="AD365" s="264"/>
      <c r="AE365" s="84"/>
      <c r="AF365" s="264"/>
      <c r="AG365" s="264"/>
    </row>
    <row r="366" spans="21:33" ht="12" customHeight="1" x14ac:dyDescent="0.2">
      <c r="U366" s="93"/>
      <c r="V366" s="93"/>
      <c r="AB366" s="278"/>
      <c r="AC366" s="264"/>
      <c r="AD366" s="264"/>
      <c r="AE366" s="84"/>
      <c r="AF366" s="264"/>
      <c r="AG366" s="264"/>
    </row>
    <row r="367" spans="21:33" ht="12" customHeight="1" x14ac:dyDescent="0.2">
      <c r="U367" s="93"/>
      <c r="V367" s="93"/>
      <c r="AB367" s="278"/>
      <c r="AC367" s="264"/>
      <c r="AD367" s="264"/>
      <c r="AE367" s="84"/>
      <c r="AF367" s="264"/>
      <c r="AG367" s="264"/>
    </row>
    <row r="368" spans="21:33" ht="12" customHeight="1" x14ac:dyDescent="0.2">
      <c r="U368" s="93"/>
      <c r="V368" s="93"/>
      <c r="AB368" s="278"/>
      <c r="AC368" s="264"/>
      <c r="AD368" s="264"/>
      <c r="AE368" s="84"/>
      <c r="AF368" s="264"/>
      <c r="AG368" s="264"/>
    </row>
    <row r="369" spans="21:33" ht="12" customHeight="1" x14ac:dyDescent="0.2">
      <c r="U369" s="93"/>
      <c r="V369" s="93"/>
      <c r="AB369" s="278"/>
      <c r="AC369" s="264"/>
      <c r="AD369" s="264"/>
      <c r="AE369" s="84"/>
      <c r="AF369" s="264"/>
      <c r="AG369" s="264"/>
    </row>
    <row r="370" spans="21:33" ht="12" customHeight="1" x14ac:dyDescent="0.2">
      <c r="U370" s="93"/>
      <c r="V370" s="93"/>
      <c r="AB370" s="278"/>
      <c r="AC370" s="264"/>
      <c r="AD370" s="264"/>
      <c r="AE370" s="84"/>
      <c r="AF370" s="264"/>
      <c r="AG370" s="264"/>
    </row>
    <row r="371" spans="21:33" ht="12" customHeight="1" x14ac:dyDescent="0.2">
      <c r="U371" s="93"/>
      <c r="V371" s="93"/>
      <c r="AB371" s="278"/>
      <c r="AC371" s="264"/>
      <c r="AD371" s="264"/>
      <c r="AE371" s="84"/>
      <c r="AF371" s="264"/>
      <c r="AG371" s="264"/>
    </row>
    <row r="372" spans="21:33" ht="12" customHeight="1" x14ac:dyDescent="0.2">
      <c r="U372" s="93"/>
      <c r="V372" s="93"/>
      <c r="AB372" s="278"/>
      <c r="AC372" s="264"/>
      <c r="AD372" s="264"/>
      <c r="AE372" s="84"/>
      <c r="AF372" s="264"/>
      <c r="AG372" s="264"/>
    </row>
    <row r="373" spans="21:33" ht="12" customHeight="1" x14ac:dyDescent="0.2">
      <c r="U373" s="93"/>
      <c r="V373" s="93"/>
      <c r="AB373" s="278"/>
      <c r="AC373" s="264"/>
      <c r="AD373" s="264"/>
      <c r="AE373" s="84"/>
      <c r="AF373" s="264"/>
      <c r="AG373" s="264"/>
    </row>
    <row r="374" spans="21:33" ht="12" customHeight="1" x14ac:dyDescent="0.2">
      <c r="U374" s="93"/>
      <c r="V374" s="93"/>
      <c r="AB374" s="278"/>
      <c r="AC374" s="264"/>
      <c r="AD374" s="264"/>
      <c r="AE374" s="84"/>
      <c r="AF374" s="264"/>
      <c r="AG374" s="264"/>
    </row>
    <row r="375" spans="21:33" ht="12" customHeight="1" x14ac:dyDescent="0.2">
      <c r="U375" s="93"/>
      <c r="V375" s="93"/>
      <c r="AB375" s="278"/>
      <c r="AC375" s="264"/>
      <c r="AD375" s="264"/>
      <c r="AE375" s="84"/>
      <c r="AF375" s="264"/>
      <c r="AG375" s="264"/>
    </row>
    <row r="376" spans="21:33" ht="12" customHeight="1" x14ac:dyDescent="0.2">
      <c r="U376" s="93"/>
      <c r="V376" s="93"/>
      <c r="AB376" s="278"/>
      <c r="AC376" s="264"/>
      <c r="AD376" s="264"/>
      <c r="AE376" s="84"/>
      <c r="AF376" s="264"/>
      <c r="AG376" s="264"/>
    </row>
    <row r="377" spans="21:33" ht="12" customHeight="1" x14ac:dyDescent="0.2">
      <c r="U377" s="93"/>
      <c r="V377" s="93"/>
      <c r="AB377" s="278"/>
      <c r="AC377" s="264"/>
      <c r="AD377" s="264"/>
      <c r="AE377" s="84"/>
      <c r="AF377" s="264"/>
      <c r="AG377" s="264"/>
    </row>
    <row r="378" spans="21:33" ht="12" customHeight="1" x14ac:dyDescent="0.2">
      <c r="U378" s="93"/>
      <c r="V378" s="93"/>
      <c r="AB378" s="278"/>
      <c r="AC378" s="264"/>
      <c r="AD378" s="264"/>
      <c r="AE378" s="84"/>
      <c r="AF378" s="264"/>
      <c r="AG378" s="264"/>
    </row>
    <row r="379" spans="21:33" ht="12" customHeight="1" x14ac:dyDescent="0.2">
      <c r="U379" s="93"/>
      <c r="V379" s="93"/>
      <c r="AB379" s="278"/>
      <c r="AC379" s="264"/>
      <c r="AD379" s="264"/>
      <c r="AE379" s="84"/>
      <c r="AF379" s="264"/>
      <c r="AG379" s="264"/>
    </row>
    <row r="380" spans="21:33" ht="12" customHeight="1" x14ac:dyDescent="0.2">
      <c r="U380" s="93"/>
      <c r="V380" s="93"/>
      <c r="AB380" s="278"/>
      <c r="AC380" s="264"/>
      <c r="AD380" s="264"/>
      <c r="AE380" s="84"/>
      <c r="AF380" s="264"/>
      <c r="AG380" s="264"/>
    </row>
    <row r="381" spans="21:33" ht="12" customHeight="1" x14ac:dyDescent="0.2">
      <c r="U381" s="93"/>
      <c r="V381" s="93"/>
      <c r="AB381" s="278"/>
      <c r="AC381" s="278"/>
      <c r="AD381" s="278"/>
      <c r="AE381" s="84"/>
      <c r="AF381" s="264"/>
      <c r="AG381" s="264"/>
    </row>
    <row r="382" spans="21:33" ht="12" customHeight="1" x14ac:dyDescent="0.2">
      <c r="U382" s="93"/>
      <c r="V382" s="93"/>
      <c r="AB382" s="278"/>
      <c r="AC382" s="278"/>
      <c r="AD382" s="278"/>
      <c r="AE382" s="84"/>
      <c r="AF382" s="264"/>
      <c r="AG382" s="264"/>
    </row>
    <row r="383" spans="21:33" ht="12" customHeight="1" x14ac:dyDescent="0.2">
      <c r="U383" s="93"/>
      <c r="V383" s="93"/>
      <c r="AB383" s="278"/>
      <c r="AC383" s="278"/>
      <c r="AD383" s="278"/>
      <c r="AE383" s="84"/>
      <c r="AF383" s="264"/>
      <c r="AG383" s="264"/>
    </row>
    <row r="384" spans="21:33" ht="12" customHeight="1" x14ac:dyDescent="0.2">
      <c r="U384" s="93"/>
      <c r="V384" s="93"/>
      <c r="AB384" s="278"/>
      <c r="AC384" s="278"/>
      <c r="AD384" s="278"/>
      <c r="AE384" s="84"/>
      <c r="AF384" s="264"/>
      <c r="AG384" s="264"/>
    </row>
    <row r="385" spans="21:33" ht="12" customHeight="1" x14ac:dyDescent="0.2">
      <c r="U385" s="93"/>
      <c r="V385" s="93"/>
      <c r="AB385" s="278"/>
      <c r="AC385" s="278"/>
      <c r="AD385" s="278"/>
      <c r="AE385" s="84"/>
      <c r="AF385" s="264"/>
      <c r="AG385" s="264"/>
    </row>
    <row r="386" spans="21:33" ht="12" customHeight="1" x14ac:dyDescent="0.2">
      <c r="U386" s="93"/>
      <c r="V386" s="93"/>
      <c r="AB386" s="278"/>
      <c r="AC386" s="278"/>
      <c r="AD386" s="278"/>
      <c r="AE386" s="84"/>
      <c r="AF386" s="264"/>
      <c r="AG386" s="264"/>
    </row>
    <row r="387" spans="21:33" ht="12" customHeight="1" x14ac:dyDescent="0.2">
      <c r="U387" s="93"/>
      <c r="V387" s="93"/>
      <c r="AB387" s="278"/>
      <c r="AC387" s="278"/>
      <c r="AD387" s="278"/>
      <c r="AE387" s="84"/>
      <c r="AF387" s="264"/>
      <c r="AG387" s="264"/>
    </row>
    <row r="388" spans="21:33" ht="12" customHeight="1" x14ac:dyDescent="0.2">
      <c r="U388" s="93"/>
      <c r="V388" s="93"/>
      <c r="AB388" s="278"/>
      <c r="AC388" s="278"/>
      <c r="AD388" s="278"/>
      <c r="AE388" s="84"/>
      <c r="AF388" s="264"/>
      <c r="AG388" s="264"/>
    </row>
    <row r="389" spans="21:33" ht="12" customHeight="1" x14ac:dyDescent="0.2">
      <c r="U389" s="93"/>
      <c r="V389" s="93"/>
      <c r="AB389" s="278"/>
      <c r="AC389" s="278"/>
      <c r="AD389" s="278"/>
      <c r="AE389" s="84"/>
      <c r="AF389" s="264"/>
      <c r="AG389" s="264"/>
    </row>
    <row r="390" spans="21:33" ht="12" customHeight="1" x14ac:dyDescent="0.2">
      <c r="U390" s="93"/>
      <c r="V390" s="93"/>
      <c r="AB390" s="278"/>
      <c r="AC390" s="278"/>
      <c r="AD390" s="278"/>
      <c r="AE390" s="84"/>
      <c r="AF390" s="264"/>
      <c r="AG390" s="264"/>
    </row>
    <row r="391" spans="21:33" ht="12" customHeight="1" x14ac:dyDescent="0.2">
      <c r="U391" s="93"/>
      <c r="V391" s="93"/>
      <c r="AB391" s="278"/>
      <c r="AC391" s="258"/>
      <c r="AE391" s="84"/>
      <c r="AF391" s="264"/>
      <c r="AG391" s="264"/>
    </row>
    <row r="392" spans="21:33" ht="12" customHeight="1" x14ac:dyDescent="0.2">
      <c r="U392" s="93"/>
      <c r="V392" s="93"/>
      <c r="AB392" s="278"/>
      <c r="AC392" s="258"/>
      <c r="AE392" s="84"/>
      <c r="AF392" s="264"/>
      <c r="AG392" s="264"/>
    </row>
    <row r="393" spans="21:33" ht="12" customHeight="1" x14ac:dyDescent="0.2">
      <c r="U393" s="93"/>
      <c r="V393" s="93"/>
      <c r="AB393" s="278"/>
      <c r="AC393" s="258"/>
      <c r="AE393" s="84"/>
      <c r="AF393" s="264"/>
      <c r="AG393" s="264"/>
    </row>
    <row r="394" spans="21:33" ht="12" customHeight="1" x14ac:dyDescent="0.2">
      <c r="U394" s="93"/>
      <c r="V394" s="93"/>
      <c r="AC394" s="258"/>
      <c r="AE394" s="84"/>
      <c r="AF394" s="164"/>
      <c r="AG394" s="164"/>
    </row>
    <row r="395" spans="21:33" ht="12" customHeight="1" x14ac:dyDescent="0.2">
      <c r="U395" s="93"/>
      <c r="V395" s="93"/>
      <c r="AC395" s="258"/>
      <c r="AE395" s="84"/>
      <c r="AF395" s="164"/>
      <c r="AG395" s="164"/>
    </row>
    <row r="396" spans="21:33" ht="12" customHeight="1" x14ac:dyDescent="0.2">
      <c r="U396" s="93"/>
      <c r="V396" s="93"/>
      <c r="AC396" s="258"/>
      <c r="AE396" s="84"/>
      <c r="AF396" s="164"/>
      <c r="AG396" s="164"/>
    </row>
    <row r="397" spans="21:33" ht="12" customHeight="1" x14ac:dyDescent="0.2">
      <c r="U397" s="93"/>
      <c r="V397" s="93"/>
      <c r="AC397" s="258"/>
      <c r="AE397" s="84"/>
      <c r="AF397" s="164"/>
      <c r="AG397" s="164"/>
    </row>
    <row r="398" spans="21:33" ht="12" customHeight="1" x14ac:dyDescent="0.2">
      <c r="U398" s="93"/>
      <c r="V398" s="93"/>
      <c r="AC398" s="258"/>
      <c r="AE398" s="84"/>
      <c r="AF398" s="164"/>
      <c r="AG398" s="164"/>
    </row>
    <row r="399" spans="21:33" ht="12" customHeight="1" x14ac:dyDescent="0.2">
      <c r="U399" s="93"/>
      <c r="V399" s="93"/>
      <c r="AC399" s="258"/>
      <c r="AE399" s="84"/>
      <c r="AF399" s="164"/>
      <c r="AG399" s="164"/>
    </row>
    <row r="400" spans="21:33" ht="12" customHeight="1" x14ac:dyDescent="0.2">
      <c r="U400" s="93"/>
      <c r="V400" s="93"/>
      <c r="AC400" s="258"/>
      <c r="AE400" s="84"/>
      <c r="AF400" s="164"/>
      <c r="AG400" s="164"/>
    </row>
    <row r="401" spans="21:33" ht="12" customHeight="1" x14ac:dyDescent="0.2">
      <c r="U401" s="93"/>
      <c r="V401" s="93"/>
      <c r="AC401" s="258"/>
      <c r="AE401" s="84"/>
      <c r="AF401" s="164"/>
      <c r="AG401" s="164"/>
    </row>
    <row r="402" spans="21:33" ht="12" customHeight="1" x14ac:dyDescent="0.2">
      <c r="U402" s="93"/>
      <c r="V402" s="93"/>
      <c r="AC402" s="258"/>
      <c r="AE402" s="84"/>
      <c r="AF402" s="164"/>
      <c r="AG402" s="164"/>
    </row>
    <row r="403" spans="21:33" ht="12" customHeight="1" x14ac:dyDescent="0.2">
      <c r="U403" s="93"/>
      <c r="V403" s="93"/>
      <c r="AC403" s="258"/>
      <c r="AE403" s="84"/>
      <c r="AF403" s="164"/>
      <c r="AG403" s="164"/>
    </row>
    <row r="404" spans="21:33" ht="12" customHeight="1" x14ac:dyDescent="0.2">
      <c r="U404" s="93"/>
      <c r="V404" s="93"/>
      <c r="AC404" s="258"/>
      <c r="AE404" s="84"/>
      <c r="AF404" s="164"/>
      <c r="AG404" s="164"/>
    </row>
    <row r="405" spans="21:33" ht="12" customHeight="1" x14ac:dyDescent="0.2">
      <c r="U405" s="93"/>
      <c r="V405" s="93"/>
      <c r="AC405" s="258"/>
      <c r="AE405" s="84"/>
      <c r="AF405" s="164"/>
      <c r="AG405" s="164"/>
    </row>
    <row r="406" spans="21:33" ht="12" customHeight="1" x14ac:dyDescent="0.2">
      <c r="U406" s="93"/>
      <c r="V406" s="93"/>
      <c r="AC406" s="258"/>
      <c r="AE406" s="84"/>
      <c r="AF406" s="164"/>
      <c r="AG406" s="164"/>
    </row>
    <row r="407" spans="21:33" ht="12" customHeight="1" x14ac:dyDescent="0.2">
      <c r="U407" s="93"/>
      <c r="V407" s="93"/>
      <c r="AC407" s="258"/>
      <c r="AE407" s="84"/>
      <c r="AF407" s="164"/>
      <c r="AG407" s="164"/>
    </row>
    <row r="408" spans="21:33" ht="12" customHeight="1" x14ac:dyDescent="0.2">
      <c r="U408" s="93"/>
      <c r="V408" s="93"/>
      <c r="AC408" s="258"/>
      <c r="AE408" s="84"/>
      <c r="AF408" s="164"/>
      <c r="AG408" s="164"/>
    </row>
    <row r="409" spans="21:33" ht="12" customHeight="1" x14ac:dyDescent="0.2">
      <c r="U409" s="93"/>
      <c r="V409" s="93"/>
      <c r="AC409" s="258"/>
      <c r="AE409" s="84"/>
      <c r="AF409" s="164"/>
      <c r="AG409" s="164"/>
    </row>
    <row r="410" spans="21:33" ht="12" customHeight="1" x14ac:dyDescent="0.2">
      <c r="U410" s="93"/>
      <c r="V410" s="93"/>
      <c r="AC410" s="258"/>
      <c r="AE410" s="84"/>
      <c r="AF410" s="164"/>
      <c r="AG410" s="164"/>
    </row>
    <row r="411" spans="21:33" ht="12" customHeight="1" x14ac:dyDescent="0.2">
      <c r="U411" s="93"/>
      <c r="V411" s="93"/>
      <c r="AC411" s="258"/>
      <c r="AE411" s="84"/>
      <c r="AF411" s="164"/>
      <c r="AG411" s="164"/>
    </row>
    <row r="412" spans="21:33" ht="12" customHeight="1" x14ac:dyDescent="0.2">
      <c r="U412" s="93"/>
      <c r="V412" s="93"/>
      <c r="AC412" s="258"/>
      <c r="AE412" s="84"/>
      <c r="AF412" s="164"/>
      <c r="AG412" s="164"/>
    </row>
    <row r="413" spans="21:33" ht="12" customHeight="1" x14ac:dyDescent="0.2">
      <c r="U413" s="93"/>
      <c r="V413" s="93"/>
      <c r="AC413" s="258"/>
      <c r="AE413" s="84"/>
      <c r="AF413" s="164"/>
      <c r="AG413" s="164"/>
    </row>
    <row r="414" spans="21:33" ht="12" customHeight="1" x14ac:dyDescent="0.2">
      <c r="U414" s="93"/>
      <c r="V414" s="93"/>
      <c r="AC414" s="258"/>
      <c r="AE414" s="84"/>
      <c r="AF414" s="164"/>
      <c r="AG414" s="164"/>
    </row>
    <row r="415" spans="21:33" ht="12" customHeight="1" x14ac:dyDescent="0.2">
      <c r="U415" s="93"/>
      <c r="V415" s="93"/>
      <c r="AC415" s="258"/>
      <c r="AE415" s="84"/>
      <c r="AF415" s="164"/>
      <c r="AG415" s="164"/>
    </row>
    <row r="416" spans="21:33" ht="12" customHeight="1" x14ac:dyDescent="0.2">
      <c r="U416" s="93"/>
      <c r="V416" s="93"/>
      <c r="AC416" s="258"/>
      <c r="AE416" s="84"/>
      <c r="AF416" s="164"/>
      <c r="AG416" s="164"/>
    </row>
    <row r="417" spans="21:33" ht="12" customHeight="1" x14ac:dyDescent="0.2">
      <c r="U417" s="93"/>
      <c r="V417" s="93"/>
      <c r="AC417" s="258"/>
      <c r="AE417" s="84"/>
      <c r="AF417" s="164"/>
      <c r="AG417" s="164"/>
    </row>
    <row r="418" spans="21:33" ht="12" customHeight="1" x14ac:dyDescent="0.2">
      <c r="U418" s="93"/>
      <c r="V418" s="93"/>
      <c r="AC418" s="258"/>
      <c r="AE418" s="84"/>
      <c r="AF418" s="164"/>
      <c r="AG418" s="164"/>
    </row>
    <row r="419" spans="21:33" ht="12" customHeight="1" x14ac:dyDescent="0.2">
      <c r="U419" s="93"/>
      <c r="V419" s="93"/>
      <c r="AC419" s="258"/>
      <c r="AE419" s="84"/>
      <c r="AF419" s="164"/>
      <c r="AG419" s="164"/>
    </row>
    <row r="420" spans="21:33" ht="12" customHeight="1" x14ac:dyDescent="0.2">
      <c r="U420" s="93"/>
      <c r="V420" s="93"/>
      <c r="AC420" s="258"/>
      <c r="AE420" s="84"/>
      <c r="AF420" s="164"/>
      <c r="AG420" s="164"/>
    </row>
    <row r="421" spans="21:33" ht="12" customHeight="1" x14ac:dyDescent="0.2">
      <c r="U421" s="93"/>
      <c r="V421" s="93"/>
      <c r="AC421" s="258"/>
      <c r="AE421" s="84"/>
      <c r="AF421" s="164"/>
      <c r="AG421" s="164"/>
    </row>
    <row r="422" spans="21:33" ht="12" customHeight="1" x14ac:dyDescent="0.2">
      <c r="U422" s="93"/>
      <c r="V422" s="93"/>
      <c r="AC422" s="258"/>
      <c r="AE422" s="84"/>
      <c r="AF422" s="164"/>
      <c r="AG422" s="164"/>
    </row>
    <row r="423" spans="21:33" ht="12" customHeight="1" x14ac:dyDescent="0.2">
      <c r="U423" s="93"/>
      <c r="V423" s="93"/>
      <c r="AC423" s="258"/>
      <c r="AE423" s="84"/>
      <c r="AF423" s="164"/>
      <c r="AG423" s="164"/>
    </row>
    <row r="424" spans="21:33" ht="12" customHeight="1" x14ac:dyDescent="0.2">
      <c r="U424" s="93"/>
      <c r="V424" s="93"/>
      <c r="AC424" s="258"/>
      <c r="AE424" s="84"/>
      <c r="AF424" s="164"/>
      <c r="AG424" s="164"/>
    </row>
    <row r="425" spans="21:33" ht="12" customHeight="1" x14ac:dyDescent="0.2">
      <c r="U425" s="93"/>
      <c r="V425" s="93"/>
      <c r="AC425" s="258"/>
      <c r="AE425" s="84"/>
      <c r="AF425" s="164"/>
      <c r="AG425" s="164"/>
    </row>
    <row r="426" spans="21:33" ht="12" customHeight="1" x14ac:dyDescent="0.2">
      <c r="U426" s="93"/>
      <c r="V426" s="93"/>
      <c r="AC426" s="258"/>
      <c r="AE426" s="84"/>
      <c r="AF426" s="164"/>
      <c r="AG426" s="164"/>
    </row>
    <row r="427" spans="21:33" ht="12" customHeight="1" x14ac:dyDescent="0.2">
      <c r="U427" s="93"/>
      <c r="V427" s="93"/>
      <c r="AC427" s="258"/>
      <c r="AE427" s="84"/>
      <c r="AF427" s="164"/>
      <c r="AG427" s="164"/>
    </row>
    <row r="428" spans="21:33" ht="12" customHeight="1" x14ac:dyDescent="0.2">
      <c r="U428" s="93"/>
      <c r="V428" s="93"/>
      <c r="AC428" s="258"/>
      <c r="AE428" s="84"/>
      <c r="AF428" s="164"/>
      <c r="AG428" s="164"/>
    </row>
    <row r="429" spans="21:33" ht="12" customHeight="1" x14ac:dyDescent="0.2">
      <c r="U429" s="93"/>
      <c r="V429" s="93"/>
      <c r="AC429" s="258"/>
      <c r="AE429" s="84"/>
      <c r="AF429" s="164"/>
      <c r="AG429" s="164"/>
    </row>
    <row r="430" spans="21:33" ht="12" customHeight="1" x14ac:dyDescent="0.2">
      <c r="U430" s="93"/>
      <c r="V430" s="93"/>
      <c r="AC430" s="258"/>
      <c r="AE430" s="84"/>
      <c r="AF430" s="164"/>
      <c r="AG430" s="164"/>
    </row>
    <row r="431" spans="21:33" ht="12" customHeight="1" x14ac:dyDescent="0.2">
      <c r="U431" s="93"/>
      <c r="V431" s="93"/>
      <c r="AC431" s="258"/>
      <c r="AE431" s="84"/>
      <c r="AF431" s="164"/>
      <c r="AG431" s="164"/>
    </row>
    <row r="432" spans="21:33" ht="12" customHeight="1" x14ac:dyDescent="0.2">
      <c r="U432" s="93"/>
      <c r="V432" s="93"/>
      <c r="AC432" s="258"/>
      <c r="AE432" s="84"/>
      <c r="AF432" s="164"/>
      <c r="AG432" s="164"/>
    </row>
    <row r="433" spans="21:33" ht="12" customHeight="1" x14ac:dyDescent="0.2">
      <c r="U433" s="93"/>
      <c r="V433" s="93"/>
      <c r="AC433" s="258"/>
      <c r="AE433" s="84"/>
      <c r="AF433" s="164"/>
      <c r="AG433" s="164"/>
    </row>
    <row r="434" spans="21:33" ht="12" customHeight="1" x14ac:dyDescent="0.2">
      <c r="U434" s="93"/>
      <c r="V434" s="93"/>
      <c r="AC434" s="258"/>
      <c r="AE434" s="84"/>
      <c r="AF434" s="164"/>
      <c r="AG434" s="164"/>
    </row>
    <row r="435" spans="21:33" ht="12" customHeight="1" x14ac:dyDescent="0.2">
      <c r="U435" s="93"/>
      <c r="V435" s="93"/>
      <c r="AC435" s="258"/>
      <c r="AE435" s="84"/>
      <c r="AF435" s="164"/>
      <c r="AG435" s="164"/>
    </row>
    <row r="436" spans="21:33" ht="12" customHeight="1" x14ac:dyDescent="0.2">
      <c r="U436" s="93"/>
      <c r="V436" s="93"/>
      <c r="AC436" s="258"/>
      <c r="AE436" s="84"/>
      <c r="AF436" s="164"/>
      <c r="AG436" s="164"/>
    </row>
    <row r="437" spans="21:33" ht="12" customHeight="1" x14ac:dyDescent="0.2">
      <c r="U437" s="93"/>
      <c r="V437" s="93"/>
      <c r="AC437" s="258"/>
      <c r="AE437" s="84"/>
      <c r="AF437" s="164"/>
      <c r="AG437" s="164"/>
    </row>
    <row r="438" spans="21:33" ht="12" customHeight="1" x14ac:dyDescent="0.2">
      <c r="U438" s="93"/>
      <c r="V438" s="93"/>
      <c r="AC438" s="258"/>
      <c r="AE438" s="84"/>
      <c r="AF438" s="164"/>
      <c r="AG438" s="164"/>
    </row>
    <row r="439" spans="21:33" ht="12" customHeight="1" x14ac:dyDescent="0.2">
      <c r="U439" s="93"/>
      <c r="V439" s="93"/>
      <c r="AC439" s="258"/>
      <c r="AE439" s="84"/>
      <c r="AF439" s="164"/>
      <c r="AG439" s="164"/>
    </row>
    <row r="440" spans="21:33" ht="12" customHeight="1" x14ac:dyDescent="0.2">
      <c r="U440" s="93"/>
      <c r="V440" s="93"/>
      <c r="AC440" s="258"/>
      <c r="AE440" s="84"/>
      <c r="AF440" s="164"/>
      <c r="AG440" s="164"/>
    </row>
    <row r="441" spans="21:33" ht="12" customHeight="1" x14ac:dyDescent="0.2">
      <c r="U441" s="93"/>
      <c r="V441" s="93"/>
      <c r="AC441" s="258"/>
      <c r="AE441" s="84"/>
      <c r="AF441" s="164"/>
      <c r="AG441" s="164"/>
    </row>
    <row r="442" spans="21:33" ht="12" customHeight="1" x14ac:dyDescent="0.2">
      <c r="U442" s="93"/>
      <c r="V442" s="93"/>
      <c r="AE442" s="84"/>
      <c r="AF442" s="164"/>
      <c r="AG442" s="164"/>
    </row>
    <row r="443" spans="21:33" ht="12" customHeight="1" x14ac:dyDescent="0.2">
      <c r="U443" s="93"/>
      <c r="V443" s="93"/>
      <c r="AE443" s="84"/>
      <c r="AF443" s="164"/>
      <c r="AG443" s="164"/>
    </row>
    <row r="444" spans="21:33" ht="12" customHeight="1" x14ac:dyDescent="0.2">
      <c r="U444" s="93"/>
      <c r="V444" s="93"/>
      <c r="AE444" s="84"/>
      <c r="AF444" s="164"/>
      <c r="AG444" s="164"/>
    </row>
    <row r="445" spans="21:33" ht="12" customHeight="1" x14ac:dyDescent="0.2">
      <c r="U445" s="93"/>
      <c r="V445" s="93"/>
      <c r="AE445" s="84"/>
      <c r="AF445" s="164"/>
      <c r="AG445" s="164"/>
    </row>
    <row r="446" spans="21:33" ht="12" customHeight="1" x14ac:dyDescent="0.2">
      <c r="U446" s="93"/>
      <c r="V446" s="93"/>
      <c r="AE446" s="84"/>
      <c r="AF446" s="164"/>
      <c r="AG446" s="164"/>
    </row>
    <row r="447" spans="21:33" ht="12" customHeight="1" x14ac:dyDescent="0.2">
      <c r="U447" s="93"/>
      <c r="V447" s="93"/>
      <c r="AE447" s="84"/>
      <c r="AF447" s="164"/>
      <c r="AG447" s="164"/>
    </row>
    <row r="448" spans="21:33" ht="12" customHeight="1" x14ac:dyDescent="0.2">
      <c r="U448" s="93"/>
      <c r="V448" s="93"/>
      <c r="AE448" s="84"/>
      <c r="AF448" s="164"/>
      <c r="AG448" s="164"/>
    </row>
    <row r="449" spans="21:33" ht="12" customHeight="1" x14ac:dyDescent="0.2">
      <c r="U449" s="93"/>
      <c r="V449" s="93"/>
      <c r="AE449" s="84"/>
      <c r="AF449" s="164"/>
      <c r="AG449" s="164"/>
    </row>
    <row r="450" spans="21:33" ht="12" customHeight="1" x14ac:dyDescent="0.2">
      <c r="U450" s="93"/>
      <c r="V450" s="93"/>
      <c r="AE450" s="84"/>
      <c r="AF450" s="164"/>
      <c r="AG450" s="164"/>
    </row>
    <row r="451" spans="21:33" ht="12" customHeight="1" x14ac:dyDescent="0.2">
      <c r="U451" s="93"/>
      <c r="V451" s="93"/>
      <c r="AE451" s="84"/>
      <c r="AF451" s="164"/>
      <c r="AG451" s="164"/>
    </row>
    <row r="452" spans="21:33" ht="12" customHeight="1" x14ac:dyDescent="0.2">
      <c r="U452" s="93"/>
      <c r="V452" s="93"/>
      <c r="AE452" s="84"/>
      <c r="AF452" s="164"/>
      <c r="AG452" s="164"/>
    </row>
    <row r="453" spans="21:33" ht="12" customHeight="1" x14ac:dyDescent="0.2">
      <c r="U453" s="93"/>
      <c r="V453" s="93"/>
      <c r="AE453" s="84"/>
      <c r="AF453" s="164"/>
      <c r="AG453" s="164"/>
    </row>
    <row r="454" spans="21:33" ht="12" customHeight="1" x14ac:dyDescent="0.2">
      <c r="U454" s="93"/>
      <c r="V454" s="93"/>
      <c r="AE454" s="84"/>
      <c r="AF454" s="164"/>
      <c r="AG454" s="164"/>
    </row>
    <row r="455" spans="21:33" ht="12" customHeight="1" x14ac:dyDescent="0.2">
      <c r="U455" s="93"/>
      <c r="V455" s="93"/>
      <c r="AE455" s="84"/>
      <c r="AF455" s="164"/>
      <c r="AG455" s="164"/>
    </row>
    <row r="456" spans="21:33" ht="12" customHeight="1" x14ac:dyDescent="0.2">
      <c r="U456" s="93"/>
      <c r="V456" s="93"/>
      <c r="AE456" s="84"/>
      <c r="AF456" s="164"/>
      <c r="AG456" s="164"/>
    </row>
    <row r="457" spans="21:33" ht="12" customHeight="1" x14ac:dyDescent="0.2">
      <c r="U457" s="93"/>
      <c r="V457" s="93"/>
      <c r="AE457" s="84"/>
      <c r="AF457" s="164"/>
      <c r="AG457" s="164"/>
    </row>
    <row r="458" spans="21:33" ht="12" customHeight="1" x14ac:dyDescent="0.2">
      <c r="U458" s="93"/>
      <c r="V458" s="93"/>
      <c r="AE458" s="84"/>
      <c r="AF458" s="164"/>
      <c r="AG458" s="164"/>
    </row>
    <row r="459" spans="21:33" ht="12" customHeight="1" x14ac:dyDescent="0.2">
      <c r="U459" s="93"/>
      <c r="V459" s="93"/>
      <c r="AE459" s="84"/>
      <c r="AF459" s="164"/>
      <c r="AG459" s="164"/>
    </row>
    <row r="460" spans="21:33" ht="12" customHeight="1" x14ac:dyDescent="0.2">
      <c r="U460" s="93"/>
      <c r="V460" s="93"/>
      <c r="AE460" s="84"/>
      <c r="AF460" s="164"/>
      <c r="AG460" s="164"/>
    </row>
    <row r="461" spans="21:33" ht="12" customHeight="1" x14ac:dyDescent="0.2">
      <c r="U461" s="93"/>
      <c r="V461" s="93"/>
      <c r="AE461" s="84"/>
      <c r="AF461" s="164"/>
      <c r="AG461" s="164"/>
    </row>
    <row r="462" spans="21:33" ht="12" customHeight="1" x14ac:dyDescent="0.2">
      <c r="U462" s="93"/>
      <c r="V462" s="93"/>
      <c r="AE462" s="84"/>
      <c r="AF462" s="164"/>
      <c r="AG462" s="164"/>
    </row>
    <row r="463" spans="21:33" ht="12" customHeight="1" x14ac:dyDescent="0.2">
      <c r="U463" s="93"/>
      <c r="V463" s="93"/>
      <c r="AE463" s="84"/>
      <c r="AF463" s="164"/>
      <c r="AG463" s="164"/>
    </row>
    <row r="464" spans="21:33" ht="12" customHeight="1" x14ac:dyDescent="0.2">
      <c r="U464" s="93"/>
      <c r="V464" s="93"/>
      <c r="AE464" s="84"/>
      <c r="AF464" s="164"/>
      <c r="AG464" s="164"/>
    </row>
    <row r="465" spans="21:33" ht="12" customHeight="1" x14ac:dyDescent="0.2">
      <c r="U465" s="93"/>
      <c r="V465" s="93"/>
      <c r="AE465" s="84"/>
      <c r="AF465" s="164"/>
      <c r="AG465" s="164"/>
    </row>
    <row r="466" spans="21:33" ht="12" customHeight="1" x14ac:dyDescent="0.2">
      <c r="U466" s="93"/>
      <c r="V466" s="93"/>
      <c r="AE466" s="84"/>
      <c r="AF466" s="164"/>
      <c r="AG466" s="164"/>
    </row>
    <row r="467" spans="21:33" ht="12" customHeight="1" x14ac:dyDescent="0.2">
      <c r="U467" s="93"/>
      <c r="V467" s="93"/>
      <c r="AE467" s="84"/>
      <c r="AF467" s="164"/>
      <c r="AG467" s="164"/>
    </row>
    <row r="468" spans="21:33" ht="12" customHeight="1" x14ac:dyDescent="0.2">
      <c r="U468" s="93"/>
      <c r="V468" s="93"/>
      <c r="AE468" s="84"/>
      <c r="AF468" s="164"/>
      <c r="AG468" s="164"/>
    </row>
    <row r="469" spans="21:33" ht="12" customHeight="1" x14ac:dyDescent="0.2">
      <c r="U469" s="93"/>
      <c r="V469" s="93"/>
      <c r="AE469" s="84"/>
      <c r="AF469" s="164"/>
      <c r="AG469" s="164"/>
    </row>
    <row r="470" spans="21:33" ht="12" customHeight="1" x14ac:dyDescent="0.2">
      <c r="U470" s="93"/>
      <c r="V470" s="93"/>
      <c r="AE470" s="84"/>
      <c r="AF470" s="164"/>
      <c r="AG470" s="164"/>
    </row>
    <row r="471" spans="21:33" ht="12" customHeight="1" x14ac:dyDescent="0.2">
      <c r="U471" s="93"/>
      <c r="V471" s="93"/>
      <c r="AE471" s="84"/>
      <c r="AF471" s="164"/>
      <c r="AG471" s="164"/>
    </row>
    <row r="472" spans="21:33" ht="12" customHeight="1" x14ac:dyDescent="0.2">
      <c r="U472" s="93"/>
      <c r="V472" s="93"/>
      <c r="AE472" s="84"/>
      <c r="AF472" s="164"/>
      <c r="AG472" s="164"/>
    </row>
    <row r="473" spans="21:33" ht="12" customHeight="1" x14ac:dyDescent="0.2">
      <c r="U473" s="93"/>
      <c r="V473" s="93"/>
      <c r="AE473" s="84"/>
      <c r="AF473" s="164"/>
      <c r="AG473" s="164"/>
    </row>
    <row r="474" spans="21:33" ht="12" customHeight="1" x14ac:dyDescent="0.2">
      <c r="U474" s="93"/>
      <c r="V474" s="93"/>
      <c r="AE474" s="84"/>
      <c r="AF474" s="164"/>
      <c r="AG474" s="164"/>
    </row>
    <row r="475" spans="21:33" ht="12" customHeight="1" x14ac:dyDescent="0.2">
      <c r="U475" s="93"/>
      <c r="V475" s="93"/>
      <c r="AE475" s="84"/>
      <c r="AF475" s="164"/>
      <c r="AG475" s="164"/>
    </row>
    <row r="476" spans="21:33" ht="12" customHeight="1" x14ac:dyDescent="0.2">
      <c r="U476" s="93"/>
      <c r="V476" s="93"/>
      <c r="AE476" s="84"/>
      <c r="AF476" s="164"/>
      <c r="AG476" s="164"/>
    </row>
    <row r="477" spans="21:33" ht="12" customHeight="1" x14ac:dyDescent="0.2">
      <c r="U477" s="93"/>
      <c r="V477" s="93"/>
      <c r="AE477" s="84"/>
      <c r="AF477" s="164"/>
      <c r="AG477" s="164"/>
    </row>
    <row r="478" spans="21:33" ht="12" customHeight="1" x14ac:dyDescent="0.2">
      <c r="U478" s="93"/>
      <c r="V478" s="93"/>
      <c r="AE478" s="84"/>
      <c r="AF478" s="164"/>
      <c r="AG478" s="164"/>
    </row>
    <row r="479" spans="21:33" ht="12" customHeight="1" x14ac:dyDescent="0.2">
      <c r="U479" s="93"/>
      <c r="V479" s="93"/>
      <c r="AE479" s="84"/>
      <c r="AF479" s="164"/>
      <c r="AG479" s="164"/>
    </row>
    <row r="480" spans="21:33" ht="12" customHeight="1" x14ac:dyDescent="0.2">
      <c r="U480" s="93"/>
      <c r="V480" s="93"/>
      <c r="AE480" s="84"/>
      <c r="AF480" s="164"/>
      <c r="AG480" s="164"/>
    </row>
    <row r="481" spans="21:33" ht="12" customHeight="1" x14ac:dyDescent="0.2">
      <c r="U481" s="93"/>
      <c r="V481" s="93"/>
      <c r="AE481" s="84"/>
      <c r="AF481" s="164"/>
      <c r="AG481" s="164"/>
    </row>
    <row r="482" spans="21:33" ht="12" customHeight="1" x14ac:dyDescent="0.2">
      <c r="U482" s="93"/>
      <c r="V482" s="93"/>
      <c r="AE482" s="84"/>
      <c r="AF482" s="164"/>
      <c r="AG482" s="164"/>
    </row>
    <row r="483" spans="21:33" ht="12" customHeight="1" x14ac:dyDescent="0.2">
      <c r="U483" s="93"/>
      <c r="V483" s="93"/>
      <c r="AE483" s="84"/>
      <c r="AF483" s="164"/>
      <c r="AG483" s="164"/>
    </row>
    <row r="484" spans="21:33" ht="12" customHeight="1" x14ac:dyDescent="0.2">
      <c r="U484" s="93"/>
      <c r="V484" s="93"/>
      <c r="AE484" s="84"/>
      <c r="AF484" s="164"/>
      <c r="AG484" s="164"/>
    </row>
    <row r="485" spans="21:33" ht="12" customHeight="1" x14ac:dyDescent="0.2">
      <c r="U485" s="93"/>
      <c r="V485" s="93"/>
      <c r="AE485" s="84"/>
      <c r="AF485" s="164"/>
      <c r="AG485" s="164"/>
    </row>
    <row r="486" spans="21:33" ht="12" customHeight="1" x14ac:dyDescent="0.2">
      <c r="U486" s="93"/>
      <c r="V486" s="93"/>
      <c r="AE486" s="84"/>
      <c r="AF486" s="164"/>
      <c r="AG486" s="164"/>
    </row>
    <row r="487" spans="21:33" ht="12" customHeight="1" x14ac:dyDescent="0.2">
      <c r="U487" s="93"/>
      <c r="V487" s="93"/>
      <c r="AE487" s="84"/>
      <c r="AG487" s="83"/>
    </row>
    <row r="488" spans="21:33" ht="12" customHeight="1" x14ac:dyDescent="0.2">
      <c r="U488" s="93"/>
      <c r="V488" s="93"/>
      <c r="AE488" s="84"/>
      <c r="AG488" s="83"/>
    </row>
    <row r="489" spans="21:33" ht="12" customHeight="1" x14ac:dyDescent="0.2">
      <c r="U489" s="93"/>
      <c r="V489" s="93"/>
      <c r="AE489" s="84"/>
      <c r="AG489" s="83"/>
    </row>
    <row r="490" spans="21:33" ht="12" customHeight="1" x14ac:dyDescent="0.2">
      <c r="U490" s="93"/>
      <c r="V490" s="93"/>
      <c r="AE490" s="84"/>
      <c r="AG490" s="83"/>
    </row>
    <row r="491" spans="21:33" ht="12" customHeight="1" x14ac:dyDescent="0.2">
      <c r="U491" s="93"/>
      <c r="V491" s="93"/>
      <c r="AE491" s="84"/>
      <c r="AG491" s="83"/>
    </row>
    <row r="492" spans="21:33" ht="12" customHeight="1" x14ac:dyDescent="0.2">
      <c r="U492" s="93"/>
      <c r="V492" s="93"/>
      <c r="AE492" s="84"/>
      <c r="AG492" s="83"/>
    </row>
    <row r="493" spans="21:33" ht="12" customHeight="1" x14ac:dyDescent="0.2">
      <c r="U493" s="93"/>
      <c r="V493" s="93"/>
      <c r="AE493" s="84"/>
      <c r="AG493" s="83"/>
    </row>
    <row r="494" spans="21:33" ht="12" customHeight="1" x14ac:dyDescent="0.2">
      <c r="U494" s="93"/>
      <c r="V494" s="93"/>
      <c r="AE494" s="84"/>
      <c r="AG494" s="83"/>
    </row>
    <row r="495" spans="21:33" ht="12" customHeight="1" x14ac:dyDescent="0.2">
      <c r="U495" s="93"/>
      <c r="V495" s="93"/>
      <c r="AE495" s="84"/>
      <c r="AG495" s="83"/>
    </row>
    <row r="496" spans="21:33" ht="12" customHeight="1" x14ac:dyDescent="0.2">
      <c r="U496" s="93"/>
      <c r="V496" s="93"/>
      <c r="AE496" s="84"/>
      <c r="AG496" s="83"/>
    </row>
    <row r="497" spans="21:33" ht="12" customHeight="1" x14ac:dyDescent="0.2">
      <c r="U497" s="93"/>
      <c r="V497" s="93"/>
      <c r="AE497" s="84"/>
      <c r="AG497" s="83"/>
    </row>
    <row r="498" spans="21:33" ht="12" customHeight="1" x14ac:dyDescent="0.2">
      <c r="U498" s="93"/>
      <c r="V498" s="93"/>
      <c r="AE498" s="84"/>
      <c r="AG498" s="83"/>
    </row>
    <row r="499" spans="21:33" ht="12" customHeight="1" x14ac:dyDescent="0.2">
      <c r="U499" s="93"/>
      <c r="V499" s="93"/>
      <c r="AE499" s="84"/>
      <c r="AG499" s="83"/>
    </row>
    <row r="500" spans="21:33" ht="12" customHeight="1" x14ac:dyDescent="0.2">
      <c r="U500" s="93"/>
      <c r="V500" s="93"/>
      <c r="AE500" s="84"/>
      <c r="AG500" s="83"/>
    </row>
    <row r="501" spans="21:33" ht="12" customHeight="1" x14ac:dyDescent="0.2">
      <c r="U501" s="93"/>
      <c r="V501" s="93"/>
      <c r="AE501" s="84"/>
      <c r="AG501" s="83"/>
    </row>
    <row r="502" spans="21:33" ht="12" customHeight="1" x14ac:dyDescent="0.2">
      <c r="AE502" s="84"/>
      <c r="AG502" s="83"/>
    </row>
    <row r="503" spans="21:33" ht="12" customHeight="1" x14ac:dyDescent="0.2">
      <c r="AE503" s="84"/>
      <c r="AG503" s="83"/>
    </row>
    <row r="504" spans="21:33" ht="12" customHeight="1" x14ac:dyDescent="0.2">
      <c r="AE504" s="84"/>
      <c r="AG504" s="83"/>
    </row>
    <row r="505" spans="21:33" ht="12" customHeight="1" x14ac:dyDescent="0.2">
      <c r="AE505" s="84"/>
    </row>
    <row r="506" spans="21:33" ht="12" customHeight="1" x14ac:dyDescent="0.2">
      <c r="AE506" s="84"/>
    </row>
    <row r="507" spans="21:33" ht="12" customHeight="1" x14ac:dyDescent="0.2">
      <c r="AE507" s="84"/>
    </row>
    <row r="508" spans="21:33" ht="12" customHeight="1" x14ac:dyDescent="0.2">
      <c r="AE508" s="84"/>
    </row>
    <row r="509" spans="21:33" ht="12" customHeight="1" x14ac:dyDescent="0.2">
      <c r="AE509" s="84"/>
    </row>
    <row r="510" spans="21:33" ht="12" customHeight="1" x14ac:dyDescent="0.2">
      <c r="AE510" s="84"/>
    </row>
  </sheetData>
  <sheetProtection algorithmName="SHA-512" hashValue="OBbk7Shqr7itIs1FwlXCypIxZVnbT0ggRDuAf0U7hkA8NEts76oN/R/XnzvwFGWl1jhZwRbt8cXsUAJwAZi2VA==" saltValue="1iM6/M9Q5ZBT1So829vnWw==" spinCount="100000" sheet="1" objects="1" scenarios="1"/>
  <mergeCells count="4">
    <mergeCell ref="F6:L6"/>
    <mergeCell ref="P6:V6"/>
    <mergeCell ref="F68:L68"/>
    <mergeCell ref="P68:V68"/>
  </mergeCells>
  <phoneticPr fontId="2" type="noConversion"/>
  <dataValidations count="2">
    <dataValidation type="list" allowBlank="1" showInputMessage="1" showErrorMessage="1" sqref="D69" xr:uid="{00000000-0002-0000-0100-000000000000}">
      <formula1>AC$3:AC$380</formula1>
    </dataValidation>
    <dataValidation type="list" allowBlank="1" showInputMessage="1" showErrorMessage="1" sqref="D7" xr:uid="{00000000-0002-0000-0100-000001000000}">
      <formula1>AC$3:AC$355</formula1>
    </dataValidation>
  </dataValidations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>
    <oddHeader>&amp;C&amp;F</oddHeader>
    <oddFooter>&amp;LPO-Raad&amp;Rpagina &amp;P</oddFooter>
  </headerFooter>
  <rowBreaks count="2" manualBreakCount="2">
    <brk id="62" max="16383" man="1"/>
    <brk id="12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0"/>
  <sheetViews>
    <sheetView zoomScale="95" zoomScaleNormal="95" workbookViewId="0">
      <selection activeCell="D3" sqref="D3"/>
    </sheetView>
  </sheetViews>
  <sheetFormatPr defaultRowHeight="12.75" x14ac:dyDescent="0.2"/>
  <cols>
    <col min="1" max="1" width="7" style="295" customWidth="1"/>
    <col min="2" max="2" width="17.85546875" style="295" customWidth="1"/>
    <col min="3" max="3" width="11.42578125" style="295" customWidth="1"/>
    <col min="4" max="4" width="10.7109375" style="295" customWidth="1"/>
    <col min="5" max="5" width="10.42578125" style="295" customWidth="1"/>
    <col min="6" max="6" width="10.28515625" style="295" customWidth="1"/>
    <col min="7" max="7" width="11.7109375" style="295" customWidth="1"/>
    <col min="8" max="9" width="10.140625" style="295" bestFit="1" customWidth="1"/>
    <col min="10" max="11" width="10.28515625" style="295" bestFit="1" customWidth="1"/>
    <col min="12" max="12" width="9.42578125" style="295" bestFit="1" customWidth="1"/>
    <col min="13" max="13" width="9.28515625" style="295" bestFit="1" customWidth="1"/>
    <col min="14" max="14" width="11.7109375" style="295" bestFit="1" customWidth="1"/>
    <col min="15" max="15" width="10.140625" style="295" bestFit="1" customWidth="1"/>
    <col min="16" max="16" width="12.7109375" style="295" bestFit="1" customWidth="1"/>
    <col min="17" max="19" width="9.28515625" style="295" bestFit="1" customWidth="1"/>
    <col min="20" max="16384" width="9.140625" style="295"/>
  </cols>
  <sheetData>
    <row r="1" spans="1:19" x14ac:dyDescent="0.2">
      <c r="A1" s="295">
        <v>1</v>
      </c>
      <c r="B1" s="295">
        <v>2</v>
      </c>
      <c r="C1" s="295">
        <v>3</v>
      </c>
      <c r="D1" s="295">
        <v>4</v>
      </c>
      <c r="E1" s="295">
        <v>5</v>
      </c>
      <c r="F1" s="295">
        <v>6</v>
      </c>
      <c r="G1" s="295">
        <v>7</v>
      </c>
      <c r="H1" s="295">
        <v>8</v>
      </c>
      <c r="I1" s="295">
        <v>9</v>
      </c>
      <c r="J1" s="295">
        <v>10</v>
      </c>
      <c r="K1" s="295">
        <v>11</v>
      </c>
      <c r="L1" s="295">
        <v>12</v>
      </c>
      <c r="M1" s="295">
        <v>13</v>
      </c>
      <c r="N1" s="295">
        <v>14</v>
      </c>
      <c r="O1" s="295">
        <v>15</v>
      </c>
      <c r="P1" s="295">
        <v>16</v>
      </c>
      <c r="Q1" s="295">
        <v>17</v>
      </c>
      <c r="R1" s="296" t="s">
        <v>705</v>
      </c>
      <c r="S1" s="296" t="s">
        <v>706</v>
      </c>
    </row>
    <row r="3" spans="1:19" customFormat="1" x14ac:dyDescent="0.2">
      <c r="A3" s="282" t="s">
        <v>502</v>
      </c>
      <c r="B3" s="282" t="s">
        <v>598</v>
      </c>
      <c r="C3" s="284" t="s">
        <v>593</v>
      </c>
      <c r="D3" s="284" t="s">
        <v>503</v>
      </c>
      <c r="E3" s="284" t="s">
        <v>700</v>
      </c>
      <c r="F3" s="284" t="s">
        <v>652</v>
      </c>
      <c r="G3" s="284" t="s">
        <v>701</v>
      </c>
      <c r="H3" s="284" t="s">
        <v>646</v>
      </c>
      <c r="I3" s="284" t="s">
        <v>624</v>
      </c>
      <c r="J3" s="284" t="s">
        <v>702</v>
      </c>
      <c r="K3" s="284" t="s">
        <v>695</v>
      </c>
      <c r="L3" s="284" t="s">
        <v>698</v>
      </c>
      <c r="M3" s="284" t="s">
        <v>703</v>
      </c>
      <c r="N3" s="284" t="s">
        <v>677</v>
      </c>
      <c r="O3" s="284" t="s">
        <v>684</v>
      </c>
      <c r="P3" s="284" t="s">
        <v>704</v>
      </c>
      <c r="Q3" s="284" t="s">
        <v>475</v>
      </c>
    </row>
    <row r="4" spans="1:19" x14ac:dyDescent="0.2"/>
    <row r="5" spans="1:19" x14ac:dyDescent="0.2">
      <c r="A5" s="294">
        <v>1680</v>
      </c>
      <c r="B5" s="294" t="s">
        <v>0</v>
      </c>
      <c r="C5" s="294">
        <v>25445</v>
      </c>
      <c r="D5" s="294">
        <v>4400</v>
      </c>
      <c r="E5" s="294">
        <v>1875.5</v>
      </c>
      <c r="F5" s="294">
        <v>290</v>
      </c>
      <c r="G5" s="294">
        <v>19540</v>
      </c>
      <c r="H5" s="286">
        <v>0</v>
      </c>
      <c r="I5" s="294">
        <v>235.2</v>
      </c>
      <c r="J5" s="294">
        <v>0</v>
      </c>
      <c r="K5" s="294">
        <f t="shared" ref="K5:K68" si="0">SUM(R5:S5)</f>
        <v>78</v>
      </c>
      <c r="L5" s="294">
        <v>0</v>
      </c>
      <c r="M5" s="286">
        <v>256.60000000000002</v>
      </c>
      <c r="N5" s="294">
        <v>27601</v>
      </c>
      <c r="O5" s="294">
        <v>286</v>
      </c>
      <c r="P5" s="294">
        <v>3696.5549999999998</v>
      </c>
      <c r="Q5" s="294">
        <v>33</v>
      </c>
      <c r="R5" s="295">
        <v>36</v>
      </c>
      <c r="S5" s="294">
        <v>42</v>
      </c>
    </row>
    <row r="6" spans="1:19" x14ac:dyDescent="0.2">
      <c r="A6" s="294">
        <v>358</v>
      </c>
      <c r="B6" s="294" t="s">
        <v>2</v>
      </c>
      <c r="C6" s="294">
        <v>31859</v>
      </c>
      <c r="D6" s="294">
        <v>6906</v>
      </c>
      <c r="E6" s="294">
        <v>1887.3</v>
      </c>
      <c r="F6" s="294">
        <v>1480</v>
      </c>
      <c r="G6" s="294">
        <v>25390</v>
      </c>
      <c r="H6" s="286">
        <v>0</v>
      </c>
      <c r="I6" s="294">
        <v>0</v>
      </c>
      <c r="J6" s="294">
        <v>0</v>
      </c>
      <c r="K6" s="294">
        <f t="shared" si="0"/>
        <v>264</v>
      </c>
      <c r="L6" s="294">
        <v>0</v>
      </c>
      <c r="M6" s="286">
        <v>0</v>
      </c>
      <c r="N6" s="294">
        <v>2005</v>
      </c>
      <c r="O6" s="294">
        <v>1223</v>
      </c>
      <c r="P6" s="294">
        <v>12338.31</v>
      </c>
      <c r="Q6" s="294">
        <v>3</v>
      </c>
      <c r="R6" s="295">
        <v>164</v>
      </c>
      <c r="S6" s="294">
        <v>100</v>
      </c>
    </row>
    <row r="7" spans="1:19" x14ac:dyDescent="0.2">
      <c r="A7" s="294">
        <v>197</v>
      </c>
      <c r="B7" s="294" t="s">
        <v>3</v>
      </c>
      <c r="C7" s="294">
        <v>27121</v>
      </c>
      <c r="D7" s="294">
        <v>5253</v>
      </c>
      <c r="E7" s="294">
        <v>2526.6</v>
      </c>
      <c r="F7" s="294">
        <v>585</v>
      </c>
      <c r="G7" s="294">
        <v>26760</v>
      </c>
      <c r="H7" s="286">
        <v>184.14</v>
      </c>
      <c r="I7" s="294">
        <v>1200</v>
      </c>
      <c r="J7" s="294">
        <v>0</v>
      </c>
      <c r="K7" s="294">
        <f t="shared" si="0"/>
        <v>131</v>
      </c>
      <c r="L7" s="294">
        <v>0</v>
      </c>
      <c r="M7" s="286">
        <v>0</v>
      </c>
      <c r="N7" s="294">
        <v>9653</v>
      </c>
      <c r="O7" s="294">
        <v>52</v>
      </c>
      <c r="P7" s="294">
        <v>9501.3439999999991</v>
      </c>
      <c r="Q7" s="294">
        <v>10</v>
      </c>
      <c r="R7" s="295">
        <v>106</v>
      </c>
      <c r="S7" s="294">
        <v>25</v>
      </c>
    </row>
    <row r="8" spans="1:19" x14ac:dyDescent="0.2">
      <c r="A8" s="294">
        <v>59</v>
      </c>
      <c r="B8" s="294" t="s">
        <v>4</v>
      </c>
      <c r="C8" s="294">
        <v>27843</v>
      </c>
      <c r="D8" s="294">
        <v>6009</v>
      </c>
      <c r="E8" s="294">
        <v>2960.2</v>
      </c>
      <c r="F8" s="294">
        <v>280</v>
      </c>
      <c r="G8" s="294">
        <v>27460</v>
      </c>
      <c r="H8" s="286">
        <v>0</v>
      </c>
      <c r="I8" s="294">
        <v>1120</v>
      </c>
      <c r="J8" s="294">
        <v>0</v>
      </c>
      <c r="K8" s="294">
        <f t="shared" si="0"/>
        <v>156</v>
      </c>
      <c r="L8" s="294">
        <v>0</v>
      </c>
      <c r="M8" s="286">
        <v>0</v>
      </c>
      <c r="N8" s="294">
        <v>10221</v>
      </c>
      <c r="O8" s="294">
        <v>177</v>
      </c>
      <c r="P8" s="294">
        <v>5204.2759999999998</v>
      </c>
      <c r="Q8" s="294">
        <v>13</v>
      </c>
      <c r="R8" s="295">
        <v>110</v>
      </c>
      <c r="S8" s="294">
        <v>46</v>
      </c>
    </row>
    <row r="9" spans="1:19" x14ac:dyDescent="0.2">
      <c r="A9" s="294">
        <v>482</v>
      </c>
      <c r="B9" s="294" t="s">
        <v>5</v>
      </c>
      <c r="C9" s="294">
        <v>20165</v>
      </c>
      <c r="D9" s="294">
        <v>4689</v>
      </c>
      <c r="E9" s="294">
        <v>1640.4</v>
      </c>
      <c r="F9" s="294">
        <v>1190</v>
      </c>
      <c r="G9" s="294">
        <v>17480</v>
      </c>
      <c r="H9" s="286">
        <v>0</v>
      </c>
      <c r="I9" s="294">
        <v>0</v>
      </c>
      <c r="J9" s="294">
        <v>0</v>
      </c>
      <c r="K9" s="294">
        <f t="shared" si="0"/>
        <v>193</v>
      </c>
      <c r="L9" s="294">
        <v>0</v>
      </c>
      <c r="M9" s="286">
        <v>0</v>
      </c>
      <c r="N9" s="294">
        <v>873</v>
      </c>
      <c r="O9" s="294">
        <v>133</v>
      </c>
      <c r="P9" s="294">
        <v>12723.144</v>
      </c>
      <c r="Q9" s="294">
        <v>3</v>
      </c>
      <c r="R9" s="295">
        <v>153</v>
      </c>
      <c r="S9" s="294">
        <v>40</v>
      </c>
    </row>
    <row r="10" spans="1:19" x14ac:dyDescent="0.2">
      <c r="A10" s="294">
        <v>613</v>
      </c>
      <c r="B10" s="294" t="s">
        <v>6</v>
      </c>
      <c r="C10" s="294">
        <v>25590</v>
      </c>
      <c r="D10" s="294">
        <v>5576</v>
      </c>
      <c r="E10" s="294">
        <v>1212.2</v>
      </c>
      <c r="F10" s="294">
        <v>2475</v>
      </c>
      <c r="G10" s="294">
        <v>17220</v>
      </c>
      <c r="H10" s="286">
        <v>0</v>
      </c>
      <c r="I10" s="294">
        <v>0</v>
      </c>
      <c r="J10" s="294">
        <v>0</v>
      </c>
      <c r="K10" s="294">
        <f t="shared" si="0"/>
        <v>80</v>
      </c>
      <c r="L10" s="294">
        <v>0</v>
      </c>
      <c r="M10" s="286">
        <v>0</v>
      </c>
      <c r="N10" s="294">
        <v>2165</v>
      </c>
      <c r="O10" s="294">
        <v>211</v>
      </c>
      <c r="P10" s="294">
        <v>10989.63</v>
      </c>
      <c r="Q10" s="294">
        <v>2</v>
      </c>
      <c r="R10" s="295">
        <v>39</v>
      </c>
      <c r="S10" s="294">
        <v>41</v>
      </c>
    </row>
    <row r="11" spans="1:19" x14ac:dyDescent="0.2">
      <c r="A11" s="294">
        <v>361</v>
      </c>
      <c r="B11" s="294" t="s">
        <v>7</v>
      </c>
      <c r="C11" s="294">
        <v>109436</v>
      </c>
      <c r="D11" s="294">
        <v>20472</v>
      </c>
      <c r="E11" s="294">
        <v>11846.9</v>
      </c>
      <c r="F11" s="294">
        <v>8440</v>
      </c>
      <c r="G11" s="294">
        <v>118750</v>
      </c>
      <c r="H11" s="286">
        <v>3264.22</v>
      </c>
      <c r="I11" s="294">
        <v>5595.2</v>
      </c>
      <c r="J11" s="294">
        <v>0</v>
      </c>
      <c r="K11" s="294">
        <f t="shared" si="0"/>
        <v>545</v>
      </c>
      <c r="L11" s="294">
        <v>0</v>
      </c>
      <c r="M11" s="286">
        <v>0</v>
      </c>
      <c r="N11" s="294">
        <v>11017</v>
      </c>
      <c r="O11" s="294">
        <v>718</v>
      </c>
      <c r="P11" s="294">
        <v>117432.867</v>
      </c>
      <c r="Q11" s="294">
        <v>13</v>
      </c>
      <c r="R11" s="295">
        <v>220</v>
      </c>
      <c r="S11" s="294">
        <v>325</v>
      </c>
    </row>
    <row r="12" spans="1:19" x14ac:dyDescent="0.2">
      <c r="A12" s="294">
        <v>141</v>
      </c>
      <c r="B12" s="294" t="s">
        <v>8</v>
      </c>
      <c r="C12" s="294">
        <v>73107</v>
      </c>
      <c r="D12" s="294">
        <v>14439</v>
      </c>
      <c r="E12" s="294">
        <v>8824.9</v>
      </c>
      <c r="F12" s="294">
        <v>7860</v>
      </c>
      <c r="G12" s="294">
        <v>83570</v>
      </c>
      <c r="H12" s="286">
        <v>3490.9</v>
      </c>
      <c r="I12" s="294">
        <v>4708.8</v>
      </c>
      <c r="J12" s="294">
        <v>0</v>
      </c>
      <c r="K12" s="294">
        <f t="shared" si="0"/>
        <v>753</v>
      </c>
      <c r="L12" s="294">
        <v>0</v>
      </c>
      <c r="M12" s="286">
        <v>0</v>
      </c>
      <c r="N12" s="294">
        <v>6715</v>
      </c>
      <c r="O12" s="294">
        <v>225</v>
      </c>
      <c r="P12" s="294">
        <v>53568.69</v>
      </c>
      <c r="Q12" s="294">
        <v>3</v>
      </c>
      <c r="R12" s="295">
        <v>421</v>
      </c>
      <c r="S12" s="294">
        <v>332</v>
      </c>
    </row>
    <row r="13" spans="1:19" x14ac:dyDescent="0.2">
      <c r="A13" s="294">
        <v>34</v>
      </c>
      <c r="B13" s="294" t="s">
        <v>9</v>
      </c>
      <c r="C13" s="294">
        <v>211893</v>
      </c>
      <c r="D13" s="294">
        <v>47876</v>
      </c>
      <c r="E13" s="294">
        <v>15900.5</v>
      </c>
      <c r="F13" s="294">
        <v>45205</v>
      </c>
      <c r="G13" s="294">
        <v>220710</v>
      </c>
      <c r="H13" s="286">
        <v>5547.52</v>
      </c>
      <c r="I13" s="294">
        <v>10132</v>
      </c>
      <c r="J13" s="294">
        <v>2826.3999999999901</v>
      </c>
      <c r="K13" s="294">
        <f t="shared" si="0"/>
        <v>1436</v>
      </c>
      <c r="L13" s="294">
        <v>0</v>
      </c>
      <c r="M13" s="286">
        <v>0</v>
      </c>
      <c r="N13" s="294">
        <v>12905</v>
      </c>
      <c r="O13" s="294">
        <v>2091</v>
      </c>
      <c r="P13" s="294">
        <v>139580.95499999999</v>
      </c>
      <c r="Q13" s="294">
        <v>6</v>
      </c>
      <c r="R13" s="295">
        <v>741</v>
      </c>
      <c r="S13" s="294">
        <v>695</v>
      </c>
    </row>
    <row r="14" spans="1:19" x14ac:dyDescent="0.2">
      <c r="A14" s="294">
        <v>484</v>
      </c>
      <c r="B14" s="294" t="s">
        <v>10</v>
      </c>
      <c r="C14" s="294">
        <v>111897</v>
      </c>
      <c r="D14" s="294">
        <v>22484</v>
      </c>
      <c r="E14" s="294">
        <v>8131.2</v>
      </c>
      <c r="F14" s="294">
        <v>7830</v>
      </c>
      <c r="G14" s="294">
        <v>112470</v>
      </c>
      <c r="H14" s="286">
        <v>1995.88</v>
      </c>
      <c r="I14" s="294">
        <v>5286.4</v>
      </c>
      <c r="J14" s="294">
        <v>0</v>
      </c>
      <c r="K14" s="294">
        <f t="shared" si="0"/>
        <v>700</v>
      </c>
      <c r="L14" s="294">
        <v>0</v>
      </c>
      <c r="M14" s="286">
        <v>0</v>
      </c>
      <c r="N14" s="294">
        <v>12638</v>
      </c>
      <c r="O14" s="294">
        <v>612</v>
      </c>
      <c r="P14" s="294">
        <v>88810.33</v>
      </c>
      <c r="Q14" s="294">
        <v>12</v>
      </c>
      <c r="R14" s="295">
        <v>382</v>
      </c>
      <c r="S14" s="294">
        <v>318</v>
      </c>
    </row>
    <row r="15" spans="1:19" x14ac:dyDescent="0.2">
      <c r="A15" s="294">
        <v>1723</v>
      </c>
      <c r="B15" s="294" t="s">
        <v>11</v>
      </c>
      <c r="C15" s="294">
        <v>10203</v>
      </c>
      <c r="D15" s="294">
        <v>1874</v>
      </c>
      <c r="E15" s="294">
        <v>498</v>
      </c>
      <c r="F15" s="294">
        <v>120</v>
      </c>
      <c r="G15" s="294">
        <v>6180</v>
      </c>
      <c r="H15" s="286">
        <v>0</v>
      </c>
      <c r="I15" s="294">
        <v>0</v>
      </c>
      <c r="J15" s="294">
        <v>0</v>
      </c>
      <c r="K15" s="294">
        <f t="shared" si="0"/>
        <v>30</v>
      </c>
      <c r="L15" s="294">
        <v>0</v>
      </c>
      <c r="M15" s="286">
        <v>0</v>
      </c>
      <c r="N15" s="294">
        <v>9298</v>
      </c>
      <c r="O15" s="294">
        <v>54</v>
      </c>
      <c r="P15" s="294">
        <v>1430.6</v>
      </c>
      <c r="Q15" s="294">
        <v>8</v>
      </c>
      <c r="R15" s="295">
        <v>20</v>
      </c>
      <c r="S15" s="294">
        <v>10</v>
      </c>
    </row>
    <row r="16" spans="1:19" x14ac:dyDescent="0.2">
      <c r="A16" s="294">
        <v>1959</v>
      </c>
      <c r="B16" s="294" t="s">
        <v>693</v>
      </c>
      <c r="C16" s="294">
        <v>55967</v>
      </c>
      <c r="D16" s="294">
        <v>11971</v>
      </c>
      <c r="E16" s="294">
        <v>3531.1</v>
      </c>
      <c r="F16" s="294">
        <v>715</v>
      </c>
      <c r="G16" s="294">
        <v>45070</v>
      </c>
      <c r="H16" s="286">
        <v>97.02</v>
      </c>
      <c r="I16" s="294">
        <v>1653.6</v>
      </c>
      <c r="J16" s="294">
        <v>0</v>
      </c>
      <c r="K16" s="294">
        <f t="shared" si="0"/>
        <v>441</v>
      </c>
      <c r="L16" s="294">
        <v>0</v>
      </c>
      <c r="M16" s="286">
        <v>0</v>
      </c>
      <c r="N16" s="294">
        <v>19960</v>
      </c>
      <c r="O16" s="294">
        <v>2704</v>
      </c>
      <c r="P16" s="294">
        <v>11387.416999999999</v>
      </c>
      <c r="Q16" s="294">
        <v>24</v>
      </c>
      <c r="R16" s="295">
        <v>324</v>
      </c>
      <c r="S16" s="294">
        <v>117</v>
      </c>
    </row>
    <row r="17" spans="1:19" x14ac:dyDescent="0.2">
      <c r="A17" s="294">
        <v>60</v>
      </c>
      <c r="B17" s="294" t="s">
        <v>12</v>
      </c>
      <c r="C17" s="294">
        <v>3716</v>
      </c>
      <c r="D17" s="294">
        <v>696</v>
      </c>
      <c r="E17" s="294">
        <v>176.9</v>
      </c>
      <c r="F17" s="294">
        <v>0</v>
      </c>
      <c r="G17" s="294">
        <v>3570</v>
      </c>
      <c r="H17" s="286">
        <v>0</v>
      </c>
      <c r="I17" s="294">
        <v>136</v>
      </c>
      <c r="J17" s="294">
        <v>0</v>
      </c>
      <c r="K17" s="294">
        <f t="shared" si="0"/>
        <v>3</v>
      </c>
      <c r="L17" s="294">
        <v>0</v>
      </c>
      <c r="M17" s="286">
        <v>0</v>
      </c>
      <c r="N17" s="294">
        <v>5908</v>
      </c>
      <c r="O17" s="294">
        <v>78</v>
      </c>
      <c r="P17" s="294">
        <v>922.274</v>
      </c>
      <c r="Q17" s="294">
        <v>4</v>
      </c>
      <c r="R17" s="295">
        <v>0</v>
      </c>
      <c r="S17" s="294">
        <v>3</v>
      </c>
    </row>
    <row r="18" spans="1:19" x14ac:dyDescent="0.2">
      <c r="A18" s="294">
        <v>307</v>
      </c>
      <c r="B18" s="294" t="s">
        <v>13</v>
      </c>
      <c r="C18" s="294">
        <v>157276</v>
      </c>
      <c r="D18" s="294">
        <v>34699</v>
      </c>
      <c r="E18" s="294">
        <v>12522.5</v>
      </c>
      <c r="F18" s="294">
        <v>16455</v>
      </c>
      <c r="G18" s="294">
        <v>181080</v>
      </c>
      <c r="H18" s="286">
        <v>5199.8999999999996</v>
      </c>
      <c r="I18" s="294">
        <v>11888</v>
      </c>
      <c r="J18" s="294">
        <v>0</v>
      </c>
      <c r="K18" s="294">
        <f t="shared" si="0"/>
        <v>729</v>
      </c>
      <c r="L18" s="294">
        <v>0</v>
      </c>
      <c r="M18" s="286">
        <v>0</v>
      </c>
      <c r="N18" s="294">
        <v>6252</v>
      </c>
      <c r="O18" s="294">
        <v>134</v>
      </c>
      <c r="P18" s="294">
        <v>157079.79</v>
      </c>
      <c r="Q18" s="294">
        <v>3</v>
      </c>
      <c r="R18" s="295">
        <v>270</v>
      </c>
      <c r="S18" s="294">
        <v>459</v>
      </c>
    </row>
    <row r="19" spans="1:19" x14ac:dyDescent="0.2">
      <c r="A19" s="294">
        <v>362</v>
      </c>
      <c r="B19" s="294" t="s">
        <v>14</v>
      </c>
      <c r="C19" s="294">
        <v>91675</v>
      </c>
      <c r="D19" s="294">
        <v>18958</v>
      </c>
      <c r="E19" s="294">
        <v>6291.1</v>
      </c>
      <c r="F19" s="294">
        <v>7545</v>
      </c>
      <c r="G19" s="294">
        <v>91420</v>
      </c>
      <c r="H19" s="286">
        <v>465.3</v>
      </c>
      <c r="I19" s="294">
        <v>4652.8</v>
      </c>
      <c r="J19" s="294">
        <v>0</v>
      </c>
      <c r="K19" s="294">
        <f t="shared" si="0"/>
        <v>180</v>
      </c>
      <c r="L19" s="294">
        <v>1336</v>
      </c>
      <c r="M19" s="286">
        <v>53.699999999999797</v>
      </c>
      <c r="N19" s="294">
        <v>4122</v>
      </c>
      <c r="O19" s="294">
        <v>286</v>
      </c>
      <c r="P19" s="294">
        <v>108437.084</v>
      </c>
      <c r="Q19" s="294">
        <v>8</v>
      </c>
      <c r="R19" s="295">
        <v>52</v>
      </c>
      <c r="S19" s="294">
        <v>128</v>
      </c>
    </row>
    <row r="20" spans="1:19" x14ac:dyDescent="0.2">
      <c r="A20" s="294">
        <v>363</v>
      </c>
      <c r="B20" s="294" t="s">
        <v>15</v>
      </c>
      <c r="C20" s="294">
        <v>872757</v>
      </c>
      <c r="D20" s="294">
        <v>147581</v>
      </c>
      <c r="E20" s="294">
        <v>110599</v>
      </c>
      <c r="F20" s="294">
        <v>209325</v>
      </c>
      <c r="G20" s="294">
        <v>963390</v>
      </c>
      <c r="H20" s="286">
        <v>16274.936600000001</v>
      </c>
      <c r="I20" s="294">
        <v>32316.799999999999</v>
      </c>
      <c r="J20" s="294">
        <v>34773.599999999999</v>
      </c>
      <c r="K20" s="294">
        <f t="shared" si="0"/>
        <v>7512</v>
      </c>
      <c r="L20" s="294">
        <v>0</v>
      </c>
      <c r="M20" s="286">
        <v>4309.8</v>
      </c>
      <c r="N20" s="294">
        <v>16517</v>
      </c>
      <c r="O20" s="294">
        <v>3158</v>
      </c>
      <c r="P20" s="294">
        <v>2783410.5</v>
      </c>
      <c r="Q20" s="294">
        <v>20</v>
      </c>
      <c r="R20" s="295">
        <v>2337</v>
      </c>
      <c r="S20" s="294">
        <v>5175</v>
      </c>
    </row>
    <row r="21" spans="1:19" x14ac:dyDescent="0.2">
      <c r="A21" s="294">
        <v>200</v>
      </c>
      <c r="B21" s="294" t="s">
        <v>16</v>
      </c>
      <c r="C21" s="294">
        <v>163818</v>
      </c>
      <c r="D21" s="294">
        <v>31470</v>
      </c>
      <c r="E21" s="294">
        <v>15381</v>
      </c>
      <c r="F21" s="294">
        <v>8940</v>
      </c>
      <c r="G21" s="294">
        <v>171270</v>
      </c>
      <c r="H21" s="286">
        <v>5442.8</v>
      </c>
      <c r="I21" s="294">
        <v>8664</v>
      </c>
      <c r="J21" s="294">
        <v>0</v>
      </c>
      <c r="K21" s="294">
        <f t="shared" si="0"/>
        <v>826</v>
      </c>
      <c r="L21" s="294">
        <v>0</v>
      </c>
      <c r="M21" s="286">
        <v>0</v>
      </c>
      <c r="N21" s="294">
        <v>33983</v>
      </c>
      <c r="O21" s="294">
        <v>132</v>
      </c>
      <c r="P21" s="294">
        <v>135202.6</v>
      </c>
      <c r="Q21" s="294">
        <v>24</v>
      </c>
      <c r="R21" s="295">
        <v>491</v>
      </c>
      <c r="S21" s="294">
        <v>335</v>
      </c>
    </row>
    <row r="22" spans="1:19" x14ac:dyDescent="0.2">
      <c r="A22" s="294">
        <v>3</v>
      </c>
      <c r="B22" s="294" t="s">
        <v>17</v>
      </c>
      <c r="C22" s="294">
        <v>11642</v>
      </c>
      <c r="D22" s="294">
        <v>2076</v>
      </c>
      <c r="E22" s="294">
        <v>1562.5</v>
      </c>
      <c r="F22" s="294">
        <v>600</v>
      </c>
      <c r="G22" s="294">
        <v>12660</v>
      </c>
      <c r="H22" s="286">
        <v>524.52</v>
      </c>
      <c r="I22" s="294">
        <v>700</v>
      </c>
      <c r="J22" s="294">
        <v>0</v>
      </c>
      <c r="K22" s="294">
        <f t="shared" si="0"/>
        <v>114</v>
      </c>
      <c r="L22" s="294">
        <v>0</v>
      </c>
      <c r="M22" s="286">
        <v>0</v>
      </c>
      <c r="N22" s="294">
        <v>2376</v>
      </c>
      <c r="O22" s="294">
        <v>82</v>
      </c>
      <c r="P22" s="294">
        <v>6571.89</v>
      </c>
      <c r="Q22" s="294">
        <v>1</v>
      </c>
      <c r="R22" s="295">
        <v>63</v>
      </c>
      <c r="S22" s="294">
        <v>51</v>
      </c>
    </row>
    <row r="23" spans="1:19" x14ac:dyDescent="0.2">
      <c r="A23" s="294">
        <v>202</v>
      </c>
      <c r="B23" s="294" t="s">
        <v>18</v>
      </c>
      <c r="C23" s="294">
        <v>161348</v>
      </c>
      <c r="D23" s="294">
        <v>30340</v>
      </c>
      <c r="E23" s="294">
        <v>21490.400000000001</v>
      </c>
      <c r="F23" s="294">
        <v>20525</v>
      </c>
      <c r="G23" s="294">
        <v>192070</v>
      </c>
      <c r="H23" s="286">
        <v>6867.4535999999998</v>
      </c>
      <c r="I23" s="294">
        <v>6956</v>
      </c>
      <c r="J23" s="294">
        <v>0</v>
      </c>
      <c r="K23" s="294">
        <f t="shared" si="0"/>
        <v>1211</v>
      </c>
      <c r="L23" s="294">
        <v>0</v>
      </c>
      <c r="M23" s="286">
        <v>0</v>
      </c>
      <c r="N23" s="294">
        <v>9772</v>
      </c>
      <c r="O23" s="294">
        <v>382</v>
      </c>
      <c r="P23" s="294">
        <v>174142.07999999999</v>
      </c>
      <c r="Q23" s="294">
        <v>6</v>
      </c>
      <c r="R23" s="295">
        <v>569</v>
      </c>
      <c r="S23" s="294">
        <v>642</v>
      </c>
    </row>
    <row r="24" spans="1:19" x14ac:dyDescent="0.2">
      <c r="A24" s="294">
        <v>106</v>
      </c>
      <c r="B24" s="294" t="s">
        <v>19</v>
      </c>
      <c r="C24" s="294">
        <v>68599</v>
      </c>
      <c r="D24" s="294">
        <v>13698</v>
      </c>
      <c r="E24" s="294">
        <v>7337.6</v>
      </c>
      <c r="F24" s="294">
        <v>2300</v>
      </c>
      <c r="G24" s="294">
        <v>77560</v>
      </c>
      <c r="H24" s="286">
        <v>2017.26</v>
      </c>
      <c r="I24" s="294">
        <v>4084.8</v>
      </c>
      <c r="J24" s="294">
        <v>0</v>
      </c>
      <c r="K24" s="294">
        <f t="shared" si="0"/>
        <v>374</v>
      </c>
      <c r="L24" s="294">
        <v>0</v>
      </c>
      <c r="M24" s="286">
        <v>150.4</v>
      </c>
      <c r="N24" s="294">
        <v>8186</v>
      </c>
      <c r="O24" s="294">
        <v>160</v>
      </c>
      <c r="P24" s="294">
        <v>51802.167999999998</v>
      </c>
      <c r="Q24" s="294">
        <v>3</v>
      </c>
      <c r="R24" s="295">
        <v>164</v>
      </c>
      <c r="S24" s="294">
        <v>210</v>
      </c>
    </row>
    <row r="25" spans="1:19" x14ac:dyDescent="0.2">
      <c r="A25" s="294">
        <v>743</v>
      </c>
      <c r="B25" s="294" t="s">
        <v>20</v>
      </c>
      <c r="C25" s="294">
        <v>16721</v>
      </c>
      <c r="D25" s="294">
        <v>3119</v>
      </c>
      <c r="E25" s="294">
        <v>1474.9</v>
      </c>
      <c r="F25" s="294">
        <v>280</v>
      </c>
      <c r="G25" s="294">
        <v>16180</v>
      </c>
      <c r="H25" s="286">
        <v>0</v>
      </c>
      <c r="I25" s="294">
        <v>762.4</v>
      </c>
      <c r="J25" s="294">
        <v>0</v>
      </c>
      <c r="K25" s="294">
        <f t="shared" si="0"/>
        <v>69</v>
      </c>
      <c r="L25" s="294">
        <v>0</v>
      </c>
      <c r="M25" s="286">
        <v>0</v>
      </c>
      <c r="N25" s="294">
        <v>7024</v>
      </c>
      <c r="O25" s="294">
        <v>110</v>
      </c>
      <c r="P25" s="294">
        <v>6612.174</v>
      </c>
      <c r="Q25" s="294">
        <v>2</v>
      </c>
      <c r="R25" s="295">
        <v>30</v>
      </c>
      <c r="S25" s="294">
        <v>39</v>
      </c>
    </row>
    <row r="26" spans="1:19" x14ac:dyDescent="0.2">
      <c r="A26" s="294">
        <v>744</v>
      </c>
      <c r="B26" s="294" t="s">
        <v>21</v>
      </c>
      <c r="C26" s="294">
        <v>6859</v>
      </c>
      <c r="D26" s="294">
        <v>1158</v>
      </c>
      <c r="E26" s="294">
        <v>575</v>
      </c>
      <c r="F26" s="294">
        <v>125</v>
      </c>
      <c r="G26" s="294">
        <v>4930</v>
      </c>
      <c r="H26" s="286">
        <v>0</v>
      </c>
      <c r="I26" s="294">
        <v>152</v>
      </c>
      <c r="J26" s="294">
        <v>0</v>
      </c>
      <c r="K26" s="294">
        <f t="shared" si="0"/>
        <v>16</v>
      </c>
      <c r="L26" s="294">
        <v>0</v>
      </c>
      <c r="M26" s="286">
        <v>0</v>
      </c>
      <c r="N26" s="294">
        <v>7610</v>
      </c>
      <c r="O26" s="294">
        <v>18</v>
      </c>
      <c r="P26" s="294">
        <v>1310.26</v>
      </c>
      <c r="Q26" s="294">
        <v>5</v>
      </c>
      <c r="R26" s="295">
        <v>3</v>
      </c>
      <c r="S26" s="294">
        <v>13</v>
      </c>
    </row>
    <row r="27" spans="1:19" x14ac:dyDescent="0.2">
      <c r="A27" s="294">
        <v>308</v>
      </c>
      <c r="B27" s="294" t="s">
        <v>22</v>
      </c>
      <c r="C27" s="294">
        <v>24868</v>
      </c>
      <c r="D27" s="294">
        <v>4775</v>
      </c>
      <c r="E27" s="294">
        <v>1983.6</v>
      </c>
      <c r="F27" s="294">
        <v>1200</v>
      </c>
      <c r="G27" s="294">
        <v>21580</v>
      </c>
      <c r="H27" s="286">
        <v>0</v>
      </c>
      <c r="I27" s="294">
        <v>1182.4000000000001</v>
      </c>
      <c r="J27" s="294">
        <v>0</v>
      </c>
      <c r="K27" s="294">
        <f t="shared" si="0"/>
        <v>86</v>
      </c>
      <c r="L27" s="294">
        <v>0</v>
      </c>
      <c r="M27" s="286">
        <v>54.5</v>
      </c>
      <c r="N27" s="294">
        <v>3253</v>
      </c>
      <c r="O27" s="294">
        <v>48</v>
      </c>
      <c r="P27" s="294">
        <v>20290.86</v>
      </c>
      <c r="Q27" s="294">
        <v>5</v>
      </c>
      <c r="R27" s="295">
        <v>40</v>
      </c>
      <c r="S27" s="294">
        <v>46</v>
      </c>
    </row>
    <row r="28" spans="1:19" x14ac:dyDescent="0.2">
      <c r="A28" s="294">
        <v>489</v>
      </c>
      <c r="B28" s="294" t="s">
        <v>23</v>
      </c>
      <c r="C28" s="294">
        <v>48714</v>
      </c>
      <c r="D28" s="294">
        <v>10984</v>
      </c>
      <c r="E28" s="294">
        <v>1873.4</v>
      </c>
      <c r="F28" s="294">
        <v>5990</v>
      </c>
      <c r="G28" s="294">
        <v>45730</v>
      </c>
      <c r="H28" s="286">
        <v>2148.16</v>
      </c>
      <c r="I28" s="294">
        <v>3475.2</v>
      </c>
      <c r="J28" s="294">
        <v>0</v>
      </c>
      <c r="K28" s="294">
        <f t="shared" si="0"/>
        <v>194</v>
      </c>
      <c r="L28" s="294">
        <v>0</v>
      </c>
      <c r="M28" s="286">
        <v>769.4</v>
      </c>
      <c r="N28" s="294">
        <v>1944</v>
      </c>
      <c r="O28" s="294">
        <v>229</v>
      </c>
      <c r="P28" s="294">
        <v>32661.366000000002</v>
      </c>
      <c r="Q28" s="294">
        <v>4</v>
      </c>
      <c r="R28" s="295">
        <v>106</v>
      </c>
      <c r="S28" s="294">
        <v>88</v>
      </c>
    </row>
    <row r="29" spans="1:19" x14ac:dyDescent="0.2">
      <c r="A29" s="294">
        <v>203</v>
      </c>
      <c r="B29" s="294" t="s">
        <v>24</v>
      </c>
      <c r="C29" s="294">
        <v>59082</v>
      </c>
      <c r="D29" s="294">
        <v>15151</v>
      </c>
      <c r="E29" s="294">
        <v>2981.7</v>
      </c>
      <c r="F29" s="294">
        <v>1690</v>
      </c>
      <c r="G29" s="294">
        <v>55800</v>
      </c>
      <c r="H29" s="286">
        <v>2227.56</v>
      </c>
      <c r="I29" s="294">
        <v>3836</v>
      </c>
      <c r="J29" s="294">
        <v>0</v>
      </c>
      <c r="K29" s="294">
        <f t="shared" si="0"/>
        <v>906</v>
      </c>
      <c r="L29" s="294">
        <v>0</v>
      </c>
      <c r="M29" s="286">
        <v>0</v>
      </c>
      <c r="N29" s="294">
        <v>17586</v>
      </c>
      <c r="O29" s="294">
        <v>80</v>
      </c>
      <c r="P29" s="294">
        <v>23234.148000000001</v>
      </c>
      <c r="Q29" s="294">
        <v>19</v>
      </c>
      <c r="R29" s="295">
        <v>799</v>
      </c>
      <c r="S29" s="294">
        <v>107</v>
      </c>
    </row>
    <row r="30" spans="1:19" x14ac:dyDescent="0.2">
      <c r="A30" s="294">
        <v>888</v>
      </c>
      <c r="B30" s="294" t="s">
        <v>26</v>
      </c>
      <c r="C30" s="294">
        <v>15865</v>
      </c>
      <c r="D30" s="294">
        <v>2427</v>
      </c>
      <c r="E30" s="294">
        <v>1443.5</v>
      </c>
      <c r="F30" s="294">
        <v>455</v>
      </c>
      <c r="G30" s="294">
        <v>13460</v>
      </c>
      <c r="H30" s="286">
        <v>0</v>
      </c>
      <c r="I30" s="294">
        <v>0</v>
      </c>
      <c r="J30" s="294">
        <v>0</v>
      </c>
      <c r="K30" s="294">
        <f t="shared" si="0"/>
        <v>62</v>
      </c>
      <c r="L30" s="294">
        <v>0</v>
      </c>
      <c r="M30" s="286">
        <v>0</v>
      </c>
      <c r="N30" s="294">
        <v>2103</v>
      </c>
      <c r="O30" s="294">
        <v>0</v>
      </c>
      <c r="P30" s="294">
        <v>6688.35</v>
      </c>
      <c r="Q30" s="294">
        <v>3</v>
      </c>
      <c r="R30" s="295">
        <v>32</v>
      </c>
      <c r="S30" s="294">
        <v>30</v>
      </c>
    </row>
    <row r="31" spans="1:19" x14ac:dyDescent="0.2">
      <c r="A31" s="294">
        <v>1954</v>
      </c>
      <c r="B31" s="294" t="s">
        <v>694</v>
      </c>
      <c r="C31" s="294">
        <v>35938</v>
      </c>
      <c r="D31" s="294">
        <v>5743</v>
      </c>
      <c r="E31" s="294">
        <v>3189.5</v>
      </c>
      <c r="F31" s="294">
        <v>615</v>
      </c>
      <c r="G31" s="294">
        <v>25710</v>
      </c>
      <c r="H31" s="286">
        <v>0</v>
      </c>
      <c r="I31" s="294">
        <v>0</v>
      </c>
      <c r="J31" s="294">
        <v>0</v>
      </c>
      <c r="K31" s="294">
        <f t="shared" si="0"/>
        <v>108</v>
      </c>
      <c r="L31" s="294">
        <v>0</v>
      </c>
      <c r="M31" s="286">
        <v>0</v>
      </c>
      <c r="N31" s="294">
        <v>7831</v>
      </c>
      <c r="O31" s="294">
        <v>18</v>
      </c>
      <c r="P31" s="294">
        <v>8365.7350000000006</v>
      </c>
      <c r="Q31" s="294">
        <v>12</v>
      </c>
      <c r="R31" s="295">
        <v>55</v>
      </c>
      <c r="S31" s="294">
        <v>53</v>
      </c>
    </row>
    <row r="32" spans="1:19" x14ac:dyDescent="0.2">
      <c r="A32" s="294">
        <v>370</v>
      </c>
      <c r="B32" s="294" t="s">
        <v>27</v>
      </c>
      <c r="C32" s="294">
        <v>10022</v>
      </c>
      <c r="D32" s="294">
        <v>2092</v>
      </c>
      <c r="E32" s="294">
        <v>582.79999999999995</v>
      </c>
      <c r="F32" s="294">
        <v>255</v>
      </c>
      <c r="G32" s="294">
        <v>5380</v>
      </c>
      <c r="H32" s="286">
        <v>0</v>
      </c>
      <c r="I32" s="294">
        <v>0</v>
      </c>
      <c r="J32" s="294">
        <v>0</v>
      </c>
      <c r="K32" s="294">
        <f t="shared" si="0"/>
        <v>25</v>
      </c>
      <c r="L32" s="294">
        <v>24</v>
      </c>
      <c r="M32" s="286">
        <v>0</v>
      </c>
      <c r="N32" s="294">
        <v>7059</v>
      </c>
      <c r="O32" s="294">
        <v>148</v>
      </c>
      <c r="P32" s="294">
        <v>2685.8</v>
      </c>
      <c r="Q32" s="294">
        <v>4</v>
      </c>
      <c r="R32" s="295">
        <v>16</v>
      </c>
      <c r="S32" s="294">
        <v>9</v>
      </c>
    </row>
    <row r="33" spans="1:19" x14ac:dyDescent="0.2">
      <c r="A33" s="294">
        <v>889</v>
      </c>
      <c r="B33" s="294" t="s">
        <v>28</v>
      </c>
      <c r="C33" s="294">
        <v>13482</v>
      </c>
      <c r="D33" s="294">
        <v>2359</v>
      </c>
      <c r="E33" s="294">
        <v>1185.7</v>
      </c>
      <c r="F33" s="294">
        <v>600</v>
      </c>
      <c r="G33" s="294">
        <v>14060</v>
      </c>
      <c r="H33" s="286">
        <v>0</v>
      </c>
      <c r="I33" s="294">
        <v>327.2</v>
      </c>
      <c r="J33" s="294">
        <v>0</v>
      </c>
      <c r="K33" s="294">
        <f t="shared" si="0"/>
        <v>64</v>
      </c>
      <c r="L33" s="294">
        <v>0</v>
      </c>
      <c r="M33" s="286">
        <v>0</v>
      </c>
      <c r="N33" s="294">
        <v>2785</v>
      </c>
      <c r="O33" s="294">
        <v>131</v>
      </c>
      <c r="P33" s="294">
        <v>4803.9030000000002</v>
      </c>
      <c r="Q33" s="294">
        <v>3</v>
      </c>
      <c r="R33" s="295">
        <v>47</v>
      </c>
      <c r="S33" s="294">
        <v>17</v>
      </c>
    </row>
    <row r="34" spans="1:19" x14ac:dyDescent="0.2">
      <c r="A34" s="294">
        <v>1945</v>
      </c>
      <c r="B34" s="294" t="s">
        <v>654</v>
      </c>
      <c r="C34" s="294">
        <v>34992</v>
      </c>
      <c r="D34" s="294">
        <v>5884</v>
      </c>
      <c r="E34" s="294">
        <v>3478</v>
      </c>
      <c r="F34" s="294">
        <v>750</v>
      </c>
      <c r="G34" s="294">
        <v>27140</v>
      </c>
      <c r="H34" s="286">
        <v>2404.92</v>
      </c>
      <c r="I34" s="294">
        <v>675.2</v>
      </c>
      <c r="J34" s="294">
        <v>0</v>
      </c>
      <c r="K34" s="294">
        <f t="shared" si="0"/>
        <v>125</v>
      </c>
      <c r="L34" s="294">
        <v>0</v>
      </c>
      <c r="M34" s="286">
        <v>0</v>
      </c>
      <c r="N34" s="294">
        <v>8631</v>
      </c>
      <c r="O34" s="294">
        <v>697</v>
      </c>
      <c r="P34" s="294">
        <v>10820.21</v>
      </c>
      <c r="Q34" s="294">
        <v>12</v>
      </c>
      <c r="R34" s="295">
        <v>67</v>
      </c>
      <c r="S34" s="294">
        <v>58</v>
      </c>
    </row>
    <row r="35" spans="1:19" x14ac:dyDescent="0.2">
      <c r="A35" s="294">
        <v>1724</v>
      </c>
      <c r="B35" s="294" t="s">
        <v>31</v>
      </c>
      <c r="C35" s="294">
        <v>18635</v>
      </c>
      <c r="D35" s="294">
        <v>3379</v>
      </c>
      <c r="E35" s="294">
        <v>1010.2</v>
      </c>
      <c r="F35" s="294">
        <v>200</v>
      </c>
      <c r="G35" s="294">
        <v>14670</v>
      </c>
      <c r="H35" s="286">
        <v>0</v>
      </c>
      <c r="I35" s="294">
        <v>0</v>
      </c>
      <c r="J35" s="294">
        <v>0</v>
      </c>
      <c r="K35" s="294">
        <f t="shared" si="0"/>
        <v>69</v>
      </c>
      <c r="L35" s="294">
        <v>0</v>
      </c>
      <c r="M35" s="286">
        <v>0</v>
      </c>
      <c r="N35" s="294">
        <v>10105</v>
      </c>
      <c r="O35" s="294">
        <v>71</v>
      </c>
      <c r="P35" s="294">
        <v>4448.04</v>
      </c>
      <c r="Q35" s="294">
        <v>9</v>
      </c>
      <c r="R35" s="295">
        <v>42</v>
      </c>
      <c r="S35" s="294">
        <v>27</v>
      </c>
    </row>
    <row r="36" spans="1:19" x14ac:dyDescent="0.2">
      <c r="A36" s="294">
        <v>893</v>
      </c>
      <c r="B36" s="294" t="s">
        <v>32</v>
      </c>
      <c r="C36" s="294">
        <v>13085</v>
      </c>
      <c r="D36" s="294">
        <v>2155</v>
      </c>
      <c r="E36" s="294">
        <v>1161.0999999999999</v>
      </c>
      <c r="F36" s="294">
        <v>170</v>
      </c>
      <c r="G36" s="294">
        <v>11080</v>
      </c>
      <c r="H36" s="286">
        <v>0</v>
      </c>
      <c r="I36" s="294">
        <v>0</v>
      </c>
      <c r="J36" s="294">
        <v>0</v>
      </c>
      <c r="K36" s="294">
        <f t="shared" si="0"/>
        <v>65</v>
      </c>
      <c r="L36" s="294">
        <v>0</v>
      </c>
      <c r="M36" s="286">
        <v>0</v>
      </c>
      <c r="N36" s="294">
        <v>10292</v>
      </c>
      <c r="O36" s="294">
        <v>558</v>
      </c>
      <c r="P36" s="294">
        <v>1823.5350000000001</v>
      </c>
      <c r="Q36" s="294">
        <v>11</v>
      </c>
      <c r="R36" s="295">
        <v>42</v>
      </c>
      <c r="S36" s="294">
        <v>23</v>
      </c>
    </row>
    <row r="37" spans="1:19" x14ac:dyDescent="0.2">
      <c r="A37" s="294">
        <v>373</v>
      </c>
      <c r="B37" s="294" t="s">
        <v>33</v>
      </c>
      <c r="C37" s="294">
        <v>29839</v>
      </c>
      <c r="D37" s="294">
        <v>4644</v>
      </c>
      <c r="E37" s="294">
        <v>2099.8000000000002</v>
      </c>
      <c r="F37" s="294">
        <v>460</v>
      </c>
      <c r="G37" s="294">
        <v>25420</v>
      </c>
      <c r="H37" s="286">
        <v>480.94</v>
      </c>
      <c r="I37" s="294">
        <v>1589.6</v>
      </c>
      <c r="J37" s="294">
        <v>0</v>
      </c>
      <c r="K37" s="294">
        <f t="shared" si="0"/>
        <v>77</v>
      </c>
      <c r="L37" s="294">
        <v>0</v>
      </c>
      <c r="M37" s="286">
        <v>336.2</v>
      </c>
      <c r="N37" s="294">
        <v>9896</v>
      </c>
      <c r="O37" s="294">
        <v>98</v>
      </c>
      <c r="P37" s="294">
        <v>15103.998</v>
      </c>
      <c r="Q37" s="294">
        <v>5</v>
      </c>
      <c r="R37" s="295">
        <v>26</v>
      </c>
      <c r="S37" s="294">
        <v>51</v>
      </c>
    </row>
    <row r="38" spans="1:19" x14ac:dyDescent="0.2">
      <c r="A38" s="294">
        <v>748</v>
      </c>
      <c r="B38" s="294" t="s">
        <v>34</v>
      </c>
      <c r="C38" s="294">
        <v>67496</v>
      </c>
      <c r="D38" s="294">
        <v>12347</v>
      </c>
      <c r="E38" s="294">
        <v>6619.9</v>
      </c>
      <c r="F38" s="294">
        <v>8090</v>
      </c>
      <c r="G38" s="294">
        <v>74100</v>
      </c>
      <c r="H38" s="286">
        <v>2481.3000000000002</v>
      </c>
      <c r="I38" s="294">
        <v>4208.8</v>
      </c>
      <c r="J38" s="294">
        <v>0</v>
      </c>
      <c r="K38" s="294">
        <f t="shared" si="0"/>
        <v>571</v>
      </c>
      <c r="L38" s="294">
        <v>0</v>
      </c>
      <c r="M38" s="286">
        <v>0</v>
      </c>
      <c r="N38" s="294">
        <v>7989</v>
      </c>
      <c r="O38" s="294">
        <v>1324</v>
      </c>
      <c r="P38" s="294">
        <v>58660.580999999998</v>
      </c>
      <c r="Q38" s="294">
        <v>8</v>
      </c>
      <c r="R38" s="295">
        <v>221</v>
      </c>
      <c r="S38" s="294">
        <v>350</v>
      </c>
    </row>
    <row r="39" spans="1:19" x14ac:dyDescent="0.2">
      <c r="A39" s="294">
        <v>1859</v>
      </c>
      <c r="B39" s="294" t="s">
        <v>35</v>
      </c>
      <c r="C39" s="294">
        <v>43747</v>
      </c>
      <c r="D39" s="294">
        <v>7902</v>
      </c>
      <c r="E39" s="294">
        <v>3659.2</v>
      </c>
      <c r="F39" s="294">
        <v>720</v>
      </c>
      <c r="G39" s="294">
        <v>42110</v>
      </c>
      <c r="H39" s="286">
        <v>2162.92</v>
      </c>
      <c r="I39" s="294">
        <v>1089.5999999999999</v>
      </c>
      <c r="J39" s="294">
        <v>0</v>
      </c>
      <c r="K39" s="294">
        <f t="shared" si="0"/>
        <v>213</v>
      </c>
      <c r="L39" s="294">
        <v>0</v>
      </c>
      <c r="M39" s="286">
        <v>0</v>
      </c>
      <c r="N39" s="294">
        <v>25806</v>
      </c>
      <c r="O39" s="294">
        <v>215</v>
      </c>
      <c r="P39" s="294">
        <v>13202.951999999999</v>
      </c>
      <c r="Q39" s="294">
        <v>23</v>
      </c>
      <c r="R39" s="295">
        <v>154</v>
      </c>
      <c r="S39" s="294">
        <v>59</v>
      </c>
    </row>
    <row r="40" spans="1:19" x14ac:dyDescent="0.2">
      <c r="A40" s="294">
        <v>1721</v>
      </c>
      <c r="B40" s="294" t="s">
        <v>36</v>
      </c>
      <c r="C40" s="294">
        <v>31240</v>
      </c>
      <c r="D40" s="294">
        <v>6121</v>
      </c>
      <c r="E40" s="294">
        <v>1971.1</v>
      </c>
      <c r="F40" s="294">
        <v>495</v>
      </c>
      <c r="G40" s="294">
        <v>25200</v>
      </c>
      <c r="H40" s="286">
        <v>0</v>
      </c>
      <c r="I40" s="294">
        <v>861.6</v>
      </c>
      <c r="J40" s="294">
        <v>0</v>
      </c>
      <c r="K40" s="294">
        <f t="shared" si="0"/>
        <v>115</v>
      </c>
      <c r="L40" s="294">
        <v>0</v>
      </c>
      <c r="M40" s="286">
        <v>77.8</v>
      </c>
      <c r="N40" s="294">
        <v>8971</v>
      </c>
      <c r="O40" s="294">
        <v>70</v>
      </c>
      <c r="P40" s="294">
        <v>8817.5779999999995</v>
      </c>
      <c r="Q40" s="294">
        <v>8</v>
      </c>
      <c r="R40" s="295">
        <v>72</v>
      </c>
      <c r="S40" s="294">
        <v>43</v>
      </c>
    </row>
    <row r="41" spans="1:19" x14ac:dyDescent="0.2">
      <c r="A41" s="294">
        <v>753</v>
      </c>
      <c r="B41" s="294" t="s">
        <v>38</v>
      </c>
      <c r="C41" s="294">
        <v>29988</v>
      </c>
      <c r="D41" s="294">
        <v>5809</v>
      </c>
      <c r="E41" s="294">
        <v>1834.7</v>
      </c>
      <c r="F41" s="294">
        <v>1275</v>
      </c>
      <c r="G41" s="294">
        <v>29720</v>
      </c>
      <c r="H41" s="286">
        <v>0</v>
      </c>
      <c r="I41" s="294">
        <v>1611.2</v>
      </c>
      <c r="J41" s="294">
        <v>0</v>
      </c>
      <c r="K41" s="294">
        <f t="shared" si="0"/>
        <v>87</v>
      </c>
      <c r="L41" s="294">
        <v>0</v>
      </c>
      <c r="M41" s="286">
        <v>98.799999999999699</v>
      </c>
      <c r="N41" s="294">
        <v>3430</v>
      </c>
      <c r="O41" s="294">
        <v>80</v>
      </c>
      <c r="P41" s="294">
        <v>17954.886999999999</v>
      </c>
      <c r="Q41" s="294">
        <v>2</v>
      </c>
      <c r="R41" s="295">
        <v>40</v>
      </c>
      <c r="S41" s="294">
        <v>47</v>
      </c>
    </row>
    <row r="42" spans="1:19" x14ac:dyDescent="0.2">
      <c r="A42" s="294">
        <v>209</v>
      </c>
      <c r="B42" s="294" t="s">
        <v>39</v>
      </c>
      <c r="C42" s="294">
        <v>25890</v>
      </c>
      <c r="D42" s="294">
        <v>4843</v>
      </c>
      <c r="E42" s="294">
        <v>1818.5</v>
      </c>
      <c r="F42" s="294">
        <v>720</v>
      </c>
      <c r="G42" s="294">
        <v>22250</v>
      </c>
      <c r="H42" s="286">
        <v>142.56</v>
      </c>
      <c r="I42" s="294">
        <v>0</v>
      </c>
      <c r="J42" s="294">
        <v>0</v>
      </c>
      <c r="K42" s="294">
        <f t="shared" si="0"/>
        <v>81</v>
      </c>
      <c r="L42" s="294">
        <v>0</v>
      </c>
      <c r="M42" s="286">
        <v>0</v>
      </c>
      <c r="N42" s="294">
        <v>4351</v>
      </c>
      <c r="O42" s="294">
        <v>358</v>
      </c>
      <c r="P42" s="294">
        <v>11369.34</v>
      </c>
      <c r="Q42" s="294">
        <v>7</v>
      </c>
      <c r="R42" s="295">
        <v>42</v>
      </c>
      <c r="S42" s="294">
        <v>39</v>
      </c>
    </row>
    <row r="43" spans="1:19" x14ac:dyDescent="0.2">
      <c r="A43" s="294">
        <v>375</v>
      </c>
      <c r="B43" s="294" t="s">
        <v>40</v>
      </c>
      <c r="C43" s="294">
        <v>41626</v>
      </c>
      <c r="D43" s="294">
        <v>8048</v>
      </c>
      <c r="E43" s="294">
        <v>4411.8999999999996</v>
      </c>
      <c r="F43" s="294">
        <v>3820</v>
      </c>
      <c r="G43" s="294">
        <v>39660</v>
      </c>
      <c r="H43" s="286">
        <v>543.6</v>
      </c>
      <c r="I43" s="294">
        <v>1196</v>
      </c>
      <c r="J43" s="294">
        <v>0</v>
      </c>
      <c r="K43" s="294">
        <f t="shared" si="0"/>
        <v>280</v>
      </c>
      <c r="L43" s="294">
        <v>0</v>
      </c>
      <c r="M43" s="286">
        <v>0</v>
      </c>
      <c r="N43" s="294">
        <v>1837</v>
      </c>
      <c r="O43" s="294">
        <v>52</v>
      </c>
      <c r="P43" s="294">
        <v>53155.83</v>
      </c>
      <c r="Q43" s="294">
        <v>3</v>
      </c>
      <c r="R43" s="295">
        <v>145</v>
      </c>
      <c r="S43" s="294">
        <v>135</v>
      </c>
    </row>
    <row r="44" spans="1:19" x14ac:dyDescent="0.2">
      <c r="A44" s="294">
        <v>1728</v>
      </c>
      <c r="B44" s="294" t="s">
        <v>42</v>
      </c>
      <c r="C44" s="294">
        <v>20390</v>
      </c>
      <c r="D44" s="294">
        <v>3826</v>
      </c>
      <c r="E44" s="294">
        <v>1360.2</v>
      </c>
      <c r="F44" s="294">
        <v>270</v>
      </c>
      <c r="G44" s="294">
        <v>18230</v>
      </c>
      <c r="H44" s="286">
        <v>702.9</v>
      </c>
      <c r="I44" s="294">
        <v>1641.6</v>
      </c>
      <c r="J44" s="294">
        <v>0</v>
      </c>
      <c r="K44" s="294">
        <f t="shared" si="0"/>
        <v>121</v>
      </c>
      <c r="L44" s="294">
        <v>0</v>
      </c>
      <c r="M44" s="286">
        <v>0</v>
      </c>
      <c r="N44" s="294">
        <v>7531</v>
      </c>
      <c r="O44" s="294">
        <v>32</v>
      </c>
      <c r="P44" s="294">
        <v>6458.9440000000004</v>
      </c>
      <c r="Q44" s="294">
        <v>9</v>
      </c>
      <c r="R44" s="295">
        <v>63</v>
      </c>
      <c r="S44" s="294">
        <v>58</v>
      </c>
    </row>
    <row r="45" spans="1:19" x14ac:dyDescent="0.2">
      <c r="A45" s="294">
        <v>376</v>
      </c>
      <c r="B45" s="294" t="s">
        <v>43</v>
      </c>
      <c r="C45" s="294">
        <v>11540</v>
      </c>
      <c r="D45" s="294">
        <v>2568</v>
      </c>
      <c r="E45" s="294">
        <v>553.4</v>
      </c>
      <c r="F45" s="294">
        <v>600</v>
      </c>
      <c r="G45" s="294">
        <v>7520</v>
      </c>
      <c r="H45" s="286">
        <v>0</v>
      </c>
      <c r="I45" s="294">
        <v>0</v>
      </c>
      <c r="J45" s="294">
        <v>0</v>
      </c>
      <c r="K45" s="294">
        <f t="shared" si="0"/>
        <v>49</v>
      </c>
      <c r="L45" s="294">
        <v>557.20000000000005</v>
      </c>
      <c r="M45" s="286">
        <v>0</v>
      </c>
      <c r="N45" s="294">
        <v>1108</v>
      </c>
      <c r="O45" s="294">
        <v>448</v>
      </c>
      <c r="P45" s="294">
        <v>5477.6220000000003</v>
      </c>
      <c r="Q45" s="294">
        <v>3</v>
      </c>
      <c r="R45" s="295">
        <v>26</v>
      </c>
      <c r="S45" s="294">
        <v>23</v>
      </c>
    </row>
    <row r="46" spans="1:19" x14ac:dyDescent="0.2">
      <c r="A46" s="294">
        <v>377</v>
      </c>
      <c r="B46" s="294" t="s">
        <v>44</v>
      </c>
      <c r="C46" s="294">
        <v>23571</v>
      </c>
      <c r="D46" s="294">
        <v>5207</v>
      </c>
      <c r="E46" s="294">
        <v>923.5</v>
      </c>
      <c r="F46" s="294">
        <v>510</v>
      </c>
      <c r="G46" s="294">
        <v>12950</v>
      </c>
      <c r="H46" s="286">
        <v>0</v>
      </c>
      <c r="I46" s="294">
        <v>1244</v>
      </c>
      <c r="J46" s="294">
        <v>0</v>
      </c>
      <c r="K46" s="294">
        <f t="shared" si="0"/>
        <v>35</v>
      </c>
      <c r="L46" s="294">
        <v>0</v>
      </c>
      <c r="M46" s="286">
        <v>213.9</v>
      </c>
      <c r="N46" s="294">
        <v>3976</v>
      </c>
      <c r="O46" s="294">
        <v>78</v>
      </c>
      <c r="P46" s="294">
        <v>11321.55</v>
      </c>
      <c r="Q46" s="294">
        <v>5</v>
      </c>
      <c r="R46" s="295">
        <v>17</v>
      </c>
      <c r="S46" s="294">
        <v>18</v>
      </c>
    </row>
    <row r="47" spans="1:19" x14ac:dyDescent="0.2">
      <c r="A47" s="294">
        <v>1901</v>
      </c>
      <c r="B47" s="294" t="s">
        <v>509</v>
      </c>
      <c r="C47" s="294">
        <v>34872</v>
      </c>
      <c r="D47" s="294">
        <v>7499</v>
      </c>
      <c r="E47" s="294">
        <v>1824.1</v>
      </c>
      <c r="F47" s="294">
        <v>1560</v>
      </c>
      <c r="G47" s="294">
        <v>27640</v>
      </c>
      <c r="H47" s="286">
        <v>0</v>
      </c>
      <c r="I47" s="294">
        <v>0</v>
      </c>
      <c r="J47" s="294">
        <v>0</v>
      </c>
      <c r="K47" s="294">
        <f t="shared" si="0"/>
        <v>198</v>
      </c>
      <c r="L47" s="294">
        <v>0</v>
      </c>
      <c r="M47" s="286">
        <v>0</v>
      </c>
      <c r="N47" s="294">
        <v>7567</v>
      </c>
      <c r="O47" s="294">
        <v>1297</v>
      </c>
      <c r="P47" s="294">
        <v>16960.169999999998</v>
      </c>
      <c r="Q47" s="294">
        <v>18</v>
      </c>
      <c r="R47" s="295">
        <v>123</v>
      </c>
      <c r="S47" s="294">
        <v>75</v>
      </c>
    </row>
    <row r="48" spans="1:19" x14ac:dyDescent="0.2">
      <c r="A48" s="294">
        <v>755</v>
      </c>
      <c r="B48" s="294" t="s">
        <v>45</v>
      </c>
      <c r="C48" s="294">
        <v>10785</v>
      </c>
      <c r="D48" s="294">
        <v>2176</v>
      </c>
      <c r="E48" s="294">
        <v>641.79999999999995</v>
      </c>
      <c r="F48" s="294">
        <v>110</v>
      </c>
      <c r="G48" s="294">
        <v>9180</v>
      </c>
      <c r="H48" s="286">
        <v>0</v>
      </c>
      <c r="I48" s="294">
        <v>0</v>
      </c>
      <c r="J48" s="294">
        <v>0</v>
      </c>
      <c r="K48" s="294">
        <f t="shared" si="0"/>
        <v>60</v>
      </c>
      <c r="L48" s="294">
        <v>0</v>
      </c>
      <c r="M48" s="286">
        <v>0</v>
      </c>
      <c r="N48" s="294">
        <v>3451</v>
      </c>
      <c r="O48" s="294">
        <v>1</v>
      </c>
      <c r="P48" s="294">
        <v>2379.9839999999999</v>
      </c>
      <c r="Q48" s="294">
        <v>6</v>
      </c>
      <c r="R48" s="295">
        <v>55</v>
      </c>
      <c r="S48" s="294">
        <v>5</v>
      </c>
    </row>
    <row r="49" spans="1:19" x14ac:dyDescent="0.2">
      <c r="A49" s="294">
        <v>1681</v>
      </c>
      <c r="B49" s="294" t="s">
        <v>46</v>
      </c>
      <c r="C49" s="294">
        <v>25559</v>
      </c>
      <c r="D49" s="294">
        <v>4406</v>
      </c>
      <c r="E49" s="294">
        <v>2268.9</v>
      </c>
      <c r="F49" s="294">
        <v>280</v>
      </c>
      <c r="G49" s="294">
        <v>20760</v>
      </c>
      <c r="H49" s="286">
        <v>0</v>
      </c>
      <c r="I49" s="294">
        <v>152</v>
      </c>
      <c r="J49" s="294">
        <v>0</v>
      </c>
      <c r="K49" s="294">
        <f t="shared" si="0"/>
        <v>127</v>
      </c>
      <c r="L49" s="294">
        <v>0</v>
      </c>
      <c r="M49" s="286">
        <v>0</v>
      </c>
      <c r="N49" s="294">
        <v>27483</v>
      </c>
      <c r="O49" s="294">
        <v>306</v>
      </c>
      <c r="P49" s="294">
        <v>3113.4389999999999</v>
      </c>
      <c r="Q49" s="294">
        <v>37</v>
      </c>
      <c r="R49" s="295">
        <v>96</v>
      </c>
      <c r="S49" s="294">
        <v>31</v>
      </c>
    </row>
    <row r="50" spans="1:19" x14ac:dyDescent="0.2">
      <c r="A50" s="294">
        <v>147</v>
      </c>
      <c r="B50" s="294" t="s">
        <v>47</v>
      </c>
      <c r="C50" s="294">
        <v>23312</v>
      </c>
      <c r="D50" s="294">
        <v>4942</v>
      </c>
      <c r="E50" s="294">
        <v>1661.1</v>
      </c>
      <c r="F50" s="294">
        <v>615</v>
      </c>
      <c r="G50" s="294">
        <v>21610</v>
      </c>
      <c r="H50" s="286">
        <v>0</v>
      </c>
      <c r="I50" s="294">
        <v>260</v>
      </c>
      <c r="J50" s="294">
        <v>0</v>
      </c>
      <c r="K50" s="294">
        <f t="shared" si="0"/>
        <v>86</v>
      </c>
      <c r="L50" s="294">
        <v>0</v>
      </c>
      <c r="M50" s="286">
        <v>0</v>
      </c>
      <c r="N50" s="294">
        <v>2597</v>
      </c>
      <c r="O50" s="294">
        <v>19</v>
      </c>
      <c r="P50" s="294">
        <v>12266.492</v>
      </c>
      <c r="Q50" s="294">
        <v>3</v>
      </c>
      <c r="R50" s="295">
        <v>60</v>
      </c>
      <c r="S50" s="294">
        <v>26</v>
      </c>
    </row>
    <row r="51" spans="1:19" x14ac:dyDescent="0.2">
      <c r="A51" s="294">
        <v>654</v>
      </c>
      <c r="B51" s="294" t="s">
        <v>48</v>
      </c>
      <c r="C51" s="294">
        <v>22739</v>
      </c>
      <c r="D51" s="294">
        <v>4725</v>
      </c>
      <c r="E51" s="294">
        <v>1638.2</v>
      </c>
      <c r="F51" s="294">
        <v>325</v>
      </c>
      <c r="G51" s="294">
        <v>18040</v>
      </c>
      <c r="H51" s="286">
        <v>0</v>
      </c>
      <c r="I51" s="294">
        <v>0</v>
      </c>
      <c r="J51" s="294">
        <v>0</v>
      </c>
      <c r="K51" s="294">
        <f t="shared" si="0"/>
        <v>165</v>
      </c>
      <c r="L51" s="294">
        <v>0</v>
      </c>
      <c r="M51" s="286">
        <v>0</v>
      </c>
      <c r="N51" s="294">
        <v>14140</v>
      </c>
      <c r="O51" s="294">
        <v>279</v>
      </c>
      <c r="P51" s="294">
        <v>3263.36</v>
      </c>
      <c r="Q51" s="294">
        <v>18</v>
      </c>
      <c r="R51" s="295">
        <v>120</v>
      </c>
      <c r="S51" s="294">
        <v>45</v>
      </c>
    </row>
    <row r="52" spans="1:19" x14ac:dyDescent="0.2">
      <c r="A52" s="294">
        <v>756</v>
      </c>
      <c r="B52" s="294" t="s">
        <v>49</v>
      </c>
      <c r="C52" s="294">
        <v>29365</v>
      </c>
      <c r="D52" s="294">
        <v>5154</v>
      </c>
      <c r="E52" s="294">
        <v>2245.5</v>
      </c>
      <c r="F52" s="294">
        <v>815</v>
      </c>
      <c r="G52" s="294">
        <v>27870</v>
      </c>
      <c r="H52" s="286">
        <v>473.16</v>
      </c>
      <c r="I52" s="294">
        <v>2168.8000000000002</v>
      </c>
      <c r="J52" s="294">
        <v>0</v>
      </c>
      <c r="K52" s="294">
        <f t="shared" si="0"/>
        <v>132</v>
      </c>
      <c r="L52" s="294">
        <v>0</v>
      </c>
      <c r="M52" s="286">
        <v>171.7</v>
      </c>
      <c r="N52" s="294">
        <v>11135</v>
      </c>
      <c r="O52" s="294">
        <v>250</v>
      </c>
      <c r="P52" s="294">
        <v>8694.6299999999992</v>
      </c>
      <c r="Q52" s="294">
        <v>13</v>
      </c>
      <c r="R52" s="295">
        <v>75</v>
      </c>
      <c r="S52" s="294">
        <v>57</v>
      </c>
    </row>
    <row r="53" spans="1:19" x14ac:dyDescent="0.2">
      <c r="A53" s="294">
        <v>757</v>
      </c>
      <c r="B53" s="294" t="s">
        <v>50</v>
      </c>
      <c r="C53" s="294">
        <v>30801</v>
      </c>
      <c r="D53" s="294">
        <v>5926</v>
      </c>
      <c r="E53" s="294">
        <v>2564.4</v>
      </c>
      <c r="F53" s="294">
        <v>1505</v>
      </c>
      <c r="G53" s="294">
        <v>29950</v>
      </c>
      <c r="H53" s="286">
        <v>1082.6600000000001</v>
      </c>
      <c r="I53" s="294">
        <v>1698.4</v>
      </c>
      <c r="J53" s="294">
        <v>0</v>
      </c>
      <c r="K53" s="294">
        <f t="shared" si="0"/>
        <v>161</v>
      </c>
      <c r="L53" s="294">
        <v>0</v>
      </c>
      <c r="M53" s="286">
        <v>0</v>
      </c>
      <c r="N53" s="294">
        <v>6365</v>
      </c>
      <c r="O53" s="294">
        <v>120</v>
      </c>
      <c r="P53" s="294">
        <v>16754.808000000001</v>
      </c>
      <c r="Q53" s="294">
        <v>4</v>
      </c>
      <c r="R53" s="295">
        <v>80</v>
      </c>
      <c r="S53" s="294">
        <v>81</v>
      </c>
    </row>
    <row r="54" spans="1:19" x14ac:dyDescent="0.2">
      <c r="A54" s="294">
        <v>758</v>
      </c>
      <c r="B54" s="294" t="s">
        <v>51</v>
      </c>
      <c r="C54" s="294">
        <v>184069</v>
      </c>
      <c r="D54" s="294">
        <v>34583</v>
      </c>
      <c r="E54" s="294">
        <v>17212.5</v>
      </c>
      <c r="F54" s="294">
        <v>14870</v>
      </c>
      <c r="G54" s="294">
        <v>205430</v>
      </c>
      <c r="H54" s="286">
        <v>7040.1958000000004</v>
      </c>
      <c r="I54" s="294">
        <v>9171.2000000000007</v>
      </c>
      <c r="J54" s="294">
        <v>0</v>
      </c>
      <c r="K54" s="294">
        <f t="shared" si="0"/>
        <v>1146</v>
      </c>
      <c r="L54" s="294">
        <v>0</v>
      </c>
      <c r="M54" s="286">
        <v>53.199999999998902</v>
      </c>
      <c r="N54" s="294">
        <v>12559</v>
      </c>
      <c r="O54" s="294">
        <v>309</v>
      </c>
      <c r="P54" s="294">
        <v>189274.81</v>
      </c>
      <c r="Q54" s="294">
        <v>6</v>
      </c>
      <c r="R54" s="295">
        <v>498</v>
      </c>
      <c r="S54" s="294">
        <v>648</v>
      </c>
    </row>
    <row r="55" spans="1:19" x14ac:dyDescent="0.2">
      <c r="A55" s="294">
        <v>501</v>
      </c>
      <c r="B55" s="294" t="s">
        <v>52</v>
      </c>
      <c r="C55" s="294">
        <v>17271</v>
      </c>
      <c r="D55" s="294">
        <v>2978</v>
      </c>
      <c r="E55" s="294">
        <v>994.8</v>
      </c>
      <c r="F55" s="294">
        <v>520</v>
      </c>
      <c r="G55" s="294">
        <v>14080</v>
      </c>
      <c r="H55" s="286">
        <v>746.14</v>
      </c>
      <c r="I55" s="294">
        <v>1235.2</v>
      </c>
      <c r="J55" s="294">
        <v>0</v>
      </c>
      <c r="K55" s="294">
        <f t="shared" si="0"/>
        <v>41</v>
      </c>
      <c r="L55" s="294">
        <v>0</v>
      </c>
      <c r="M55" s="286">
        <v>0</v>
      </c>
      <c r="N55" s="294">
        <v>2756</v>
      </c>
      <c r="O55" s="294">
        <v>358</v>
      </c>
      <c r="P55" s="294">
        <v>7137.1440000000002</v>
      </c>
      <c r="Q55" s="294">
        <v>3</v>
      </c>
      <c r="R55" s="295">
        <v>27</v>
      </c>
      <c r="S55" s="294">
        <v>14</v>
      </c>
    </row>
    <row r="56" spans="1:19" x14ac:dyDescent="0.2">
      <c r="A56" s="294">
        <v>1876</v>
      </c>
      <c r="B56" s="294" t="s">
        <v>53</v>
      </c>
      <c r="C56" s="294">
        <v>36055</v>
      </c>
      <c r="D56" s="294">
        <v>6259</v>
      </c>
      <c r="E56" s="294">
        <v>2652.2</v>
      </c>
      <c r="F56" s="294">
        <v>395</v>
      </c>
      <c r="G56" s="294">
        <v>28670</v>
      </c>
      <c r="H56" s="286">
        <v>0</v>
      </c>
      <c r="I56" s="294">
        <v>262.39999999999998</v>
      </c>
      <c r="J56" s="294">
        <v>0</v>
      </c>
      <c r="K56" s="294">
        <f t="shared" si="0"/>
        <v>109</v>
      </c>
      <c r="L56" s="294">
        <v>0</v>
      </c>
      <c r="M56" s="286">
        <v>0</v>
      </c>
      <c r="N56" s="294">
        <v>28347</v>
      </c>
      <c r="O56" s="294">
        <v>295</v>
      </c>
      <c r="P56" s="294">
        <v>6322.44</v>
      </c>
      <c r="Q56" s="294">
        <v>24</v>
      </c>
      <c r="R56" s="295">
        <v>85</v>
      </c>
      <c r="S56" s="294">
        <v>24</v>
      </c>
    </row>
    <row r="57" spans="1:19" x14ac:dyDescent="0.2">
      <c r="A57" s="294">
        <v>213</v>
      </c>
      <c r="B57" s="294" t="s">
        <v>54</v>
      </c>
      <c r="C57" s="294">
        <v>20726</v>
      </c>
      <c r="D57" s="294">
        <v>3502</v>
      </c>
      <c r="E57" s="294">
        <v>1506.5</v>
      </c>
      <c r="F57" s="294">
        <v>910</v>
      </c>
      <c r="G57" s="294">
        <v>18220</v>
      </c>
      <c r="H57" s="286">
        <v>262.95999999999998</v>
      </c>
      <c r="I57" s="294">
        <v>0</v>
      </c>
      <c r="J57" s="294">
        <v>0</v>
      </c>
      <c r="K57" s="294">
        <f t="shared" si="0"/>
        <v>101</v>
      </c>
      <c r="L57" s="294">
        <v>0</v>
      </c>
      <c r="M57" s="286">
        <v>0</v>
      </c>
      <c r="N57" s="294">
        <v>8362</v>
      </c>
      <c r="O57" s="294">
        <v>140</v>
      </c>
      <c r="P57" s="294">
        <v>7519.3649999999998</v>
      </c>
      <c r="Q57" s="294">
        <v>7</v>
      </c>
      <c r="R57" s="295">
        <v>67</v>
      </c>
      <c r="S57" s="294">
        <v>34</v>
      </c>
    </row>
    <row r="58" spans="1:19" x14ac:dyDescent="0.2">
      <c r="A58" s="294">
        <v>899</v>
      </c>
      <c r="B58" s="294" t="s">
        <v>55</v>
      </c>
      <c r="C58" s="294">
        <v>27821</v>
      </c>
      <c r="D58" s="294">
        <v>4356</v>
      </c>
      <c r="E58" s="294">
        <v>3927</v>
      </c>
      <c r="F58" s="294">
        <v>895</v>
      </c>
      <c r="G58" s="294">
        <v>28910</v>
      </c>
      <c r="H58" s="286">
        <v>217.8</v>
      </c>
      <c r="I58" s="294">
        <v>80.8</v>
      </c>
      <c r="J58" s="294">
        <v>0</v>
      </c>
      <c r="K58" s="294">
        <f t="shared" si="0"/>
        <v>215</v>
      </c>
      <c r="L58" s="294">
        <v>0</v>
      </c>
      <c r="M58" s="286">
        <v>0</v>
      </c>
      <c r="N58" s="294">
        <v>1725</v>
      </c>
      <c r="O58" s="294">
        <v>9</v>
      </c>
      <c r="P58" s="294">
        <v>24577.279999999999</v>
      </c>
      <c r="Q58" s="294">
        <v>1</v>
      </c>
      <c r="R58" s="295">
        <v>123</v>
      </c>
      <c r="S58" s="294">
        <v>92</v>
      </c>
    </row>
    <row r="59" spans="1:19" x14ac:dyDescent="0.2">
      <c r="A59" s="294">
        <v>312</v>
      </c>
      <c r="B59" s="294" t="s">
        <v>56</v>
      </c>
      <c r="C59" s="294">
        <v>15191</v>
      </c>
      <c r="D59" s="294">
        <v>3329</v>
      </c>
      <c r="E59" s="294">
        <v>584.4</v>
      </c>
      <c r="F59" s="294">
        <v>410</v>
      </c>
      <c r="G59" s="294">
        <v>8370</v>
      </c>
      <c r="H59" s="286">
        <v>51.9</v>
      </c>
      <c r="I59" s="294">
        <v>0</v>
      </c>
      <c r="J59" s="294">
        <v>0</v>
      </c>
      <c r="K59" s="294">
        <f t="shared" si="0"/>
        <v>24</v>
      </c>
      <c r="L59" s="294">
        <v>0</v>
      </c>
      <c r="M59" s="286">
        <v>0</v>
      </c>
      <c r="N59" s="294">
        <v>3689</v>
      </c>
      <c r="O59" s="294">
        <v>68</v>
      </c>
      <c r="P59" s="294">
        <v>4254.5039999999999</v>
      </c>
      <c r="Q59" s="294">
        <v>3</v>
      </c>
      <c r="R59" s="295">
        <v>14</v>
      </c>
      <c r="S59" s="294">
        <v>10</v>
      </c>
    </row>
    <row r="60" spans="1:19" x14ac:dyDescent="0.2">
      <c r="A60" s="294">
        <v>313</v>
      </c>
      <c r="B60" s="294" t="s">
        <v>57</v>
      </c>
      <c r="C60" s="294">
        <v>21866</v>
      </c>
      <c r="D60" s="294">
        <v>5102</v>
      </c>
      <c r="E60" s="294">
        <v>1192</v>
      </c>
      <c r="F60" s="294">
        <v>690</v>
      </c>
      <c r="G60" s="294">
        <v>19030</v>
      </c>
      <c r="H60" s="286">
        <v>0</v>
      </c>
      <c r="I60" s="294">
        <v>316</v>
      </c>
      <c r="J60" s="294">
        <v>0</v>
      </c>
      <c r="K60" s="294">
        <f t="shared" si="0"/>
        <v>218</v>
      </c>
      <c r="L60" s="294">
        <v>0</v>
      </c>
      <c r="M60" s="286">
        <v>66.2</v>
      </c>
      <c r="N60" s="294">
        <v>3040</v>
      </c>
      <c r="O60" s="294">
        <v>442</v>
      </c>
      <c r="P60" s="294">
        <v>10132.98</v>
      </c>
      <c r="Q60" s="294">
        <v>2</v>
      </c>
      <c r="R60" s="295">
        <v>160</v>
      </c>
      <c r="S60" s="294">
        <v>58</v>
      </c>
    </row>
    <row r="61" spans="1:19" x14ac:dyDescent="0.2">
      <c r="A61" s="294">
        <v>214</v>
      </c>
      <c r="B61" s="294" t="s">
        <v>58</v>
      </c>
      <c r="C61" s="294">
        <v>26749</v>
      </c>
      <c r="D61" s="294">
        <v>5171</v>
      </c>
      <c r="E61" s="294">
        <v>1615</v>
      </c>
      <c r="F61" s="294">
        <v>405</v>
      </c>
      <c r="G61" s="294">
        <v>17680</v>
      </c>
      <c r="H61" s="286">
        <v>0</v>
      </c>
      <c r="I61" s="294">
        <v>0</v>
      </c>
      <c r="J61" s="294">
        <v>0</v>
      </c>
      <c r="K61" s="294">
        <f t="shared" si="0"/>
        <v>137</v>
      </c>
      <c r="L61" s="294">
        <v>0</v>
      </c>
      <c r="M61" s="286">
        <v>0</v>
      </c>
      <c r="N61" s="294">
        <v>13382</v>
      </c>
      <c r="O61" s="294">
        <v>910</v>
      </c>
      <c r="P61" s="294">
        <v>3237.12</v>
      </c>
      <c r="Q61" s="294">
        <v>22</v>
      </c>
      <c r="R61" s="295">
        <v>105</v>
      </c>
      <c r="S61" s="294">
        <v>32</v>
      </c>
    </row>
    <row r="62" spans="1:19" x14ac:dyDescent="0.2">
      <c r="A62" s="294">
        <v>502</v>
      </c>
      <c r="B62" s="294" t="s">
        <v>60</v>
      </c>
      <c r="C62" s="294">
        <v>67122</v>
      </c>
      <c r="D62" s="294">
        <v>13004</v>
      </c>
      <c r="E62" s="294">
        <v>7015.6</v>
      </c>
      <c r="F62" s="294">
        <v>10135</v>
      </c>
      <c r="G62" s="294">
        <v>66730</v>
      </c>
      <c r="H62" s="286">
        <v>1725.32</v>
      </c>
      <c r="I62" s="294">
        <v>2124</v>
      </c>
      <c r="J62" s="294">
        <v>0</v>
      </c>
      <c r="K62" s="294">
        <f t="shared" si="0"/>
        <v>456</v>
      </c>
      <c r="L62" s="294">
        <v>0</v>
      </c>
      <c r="M62" s="286">
        <v>0</v>
      </c>
      <c r="N62" s="294">
        <v>1423</v>
      </c>
      <c r="O62" s="294">
        <v>117</v>
      </c>
      <c r="P62" s="294">
        <v>72421.673999999999</v>
      </c>
      <c r="Q62" s="294">
        <v>1</v>
      </c>
      <c r="R62" s="295">
        <v>250</v>
      </c>
      <c r="S62" s="294">
        <v>206</v>
      </c>
    </row>
    <row r="63" spans="1:19" x14ac:dyDescent="0.2">
      <c r="A63" s="294">
        <v>383</v>
      </c>
      <c r="B63" s="294" t="s">
        <v>61</v>
      </c>
      <c r="C63" s="294">
        <v>35986</v>
      </c>
      <c r="D63" s="294">
        <v>6574</v>
      </c>
      <c r="E63" s="294">
        <v>2067</v>
      </c>
      <c r="F63" s="294">
        <v>680</v>
      </c>
      <c r="G63" s="294">
        <v>30980</v>
      </c>
      <c r="H63" s="286">
        <v>0</v>
      </c>
      <c r="I63" s="294">
        <v>2840.8</v>
      </c>
      <c r="J63" s="294">
        <v>0</v>
      </c>
      <c r="K63" s="294">
        <f t="shared" si="0"/>
        <v>54</v>
      </c>
      <c r="L63" s="294">
        <v>0</v>
      </c>
      <c r="M63" s="286">
        <v>0</v>
      </c>
      <c r="N63" s="294">
        <v>4956</v>
      </c>
      <c r="O63" s="294">
        <v>566</v>
      </c>
      <c r="P63" s="294">
        <v>21896.6</v>
      </c>
      <c r="Q63" s="294">
        <v>7</v>
      </c>
      <c r="R63" s="295">
        <v>20</v>
      </c>
      <c r="S63" s="294">
        <v>34</v>
      </c>
    </row>
    <row r="64" spans="1:19" x14ac:dyDescent="0.2">
      <c r="A64" s="294">
        <v>109</v>
      </c>
      <c r="B64" s="294" t="s">
        <v>62</v>
      </c>
      <c r="C64" s="294">
        <v>35297</v>
      </c>
      <c r="D64" s="294">
        <v>6485</v>
      </c>
      <c r="E64" s="294">
        <v>3404.7</v>
      </c>
      <c r="F64" s="294">
        <v>640</v>
      </c>
      <c r="G64" s="294">
        <v>32290</v>
      </c>
      <c r="H64" s="286">
        <v>124.74</v>
      </c>
      <c r="I64" s="294">
        <v>1134.4000000000001</v>
      </c>
      <c r="J64" s="294">
        <v>0</v>
      </c>
      <c r="K64" s="294">
        <f t="shared" si="0"/>
        <v>267</v>
      </c>
      <c r="L64" s="294">
        <v>0</v>
      </c>
      <c r="M64" s="286">
        <v>0</v>
      </c>
      <c r="N64" s="294">
        <v>29614</v>
      </c>
      <c r="O64" s="294">
        <v>355</v>
      </c>
      <c r="P64" s="294">
        <v>8619.4709999999995</v>
      </c>
      <c r="Q64" s="294">
        <v>27</v>
      </c>
      <c r="R64" s="295">
        <v>140</v>
      </c>
      <c r="S64" s="294">
        <v>127</v>
      </c>
    </row>
    <row r="65" spans="1:19" x14ac:dyDescent="0.2">
      <c r="A65" s="294">
        <v>1706</v>
      </c>
      <c r="B65" s="294" t="s">
        <v>63</v>
      </c>
      <c r="C65" s="294">
        <v>21138</v>
      </c>
      <c r="D65" s="294">
        <v>3730</v>
      </c>
      <c r="E65" s="294">
        <v>1609.3</v>
      </c>
      <c r="F65" s="294">
        <v>585</v>
      </c>
      <c r="G65" s="294">
        <v>18140</v>
      </c>
      <c r="H65" s="286">
        <v>0</v>
      </c>
      <c r="I65" s="294">
        <v>309.60000000000002</v>
      </c>
      <c r="J65" s="294">
        <v>0</v>
      </c>
      <c r="K65" s="294">
        <f t="shared" si="0"/>
        <v>73</v>
      </c>
      <c r="L65" s="294">
        <v>0</v>
      </c>
      <c r="M65" s="286">
        <v>86.1</v>
      </c>
      <c r="N65" s="294">
        <v>7652</v>
      </c>
      <c r="O65" s="294">
        <v>153</v>
      </c>
      <c r="P65" s="294">
        <v>5349.53</v>
      </c>
      <c r="Q65" s="294">
        <v>10</v>
      </c>
      <c r="R65" s="295">
        <v>42</v>
      </c>
      <c r="S65" s="294">
        <v>31</v>
      </c>
    </row>
    <row r="66" spans="1:19" x14ac:dyDescent="0.2">
      <c r="A66" s="294">
        <v>1684</v>
      </c>
      <c r="B66" s="294" t="s">
        <v>65</v>
      </c>
      <c r="C66" s="294">
        <v>25130</v>
      </c>
      <c r="D66" s="294">
        <v>4577</v>
      </c>
      <c r="E66" s="294">
        <v>2212.1</v>
      </c>
      <c r="F66" s="294">
        <v>1800</v>
      </c>
      <c r="G66" s="294">
        <v>25370</v>
      </c>
      <c r="H66" s="286">
        <v>203.94</v>
      </c>
      <c r="I66" s="294">
        <v>780.8</v>
      </c>
      <c r="J66" s="294">
        <v>0</v>
      </c>
      <c r="K66" s="294">
        <f t="shared" si="0"/>
        <v>153</v>
      </c>
      <c r="L66" s="294">
        <v>0</v>
      </c>
      <c r="M66" s="286">
        <v>0</v>
      </c>
      <c r="N66" s="294">
        <v>5119</v>
      </c>
      <c r="O66" s="294">
        <v>588</v>
      </c>
      <c r="P66" s="294">
        <v>9772.8119999999999</v>
      </c>
      <c r="Q66" s="294">
        <v>6</v>
      </c>
      <c r="R66" s="295">
        <v>82</v>
      </c>
      <c r="S66" s="294">
        <v>71</v>
      </c>
    </row>
    <row r="67" spans="1:19" x14ac:dyDescent="0.2">
      <c r="A67" s="294">
        <v>216</v>
      </c>
      <c r="B67" s="294" t="s">
        <v>66</v>
      </c>
      <c r="C67" s="294">
        <v>28955</v>
      </c>
      <c r="D67" s="294">
        <v>6001</v>
      </c>
      <c r="E67" s="294">
        <v>2187.6</v>
      </c>
      <c r="F67" s="294">
        <v>3275</v>
      </c>
      <c r="G67" s="294">
        <v>30380</v>
      </c>
      <c r="H67" s="286">
        <v>441.54</v>
      </c>
      <c r="I67" s="294">
        <v>3379.2</v>
      </c>
      <c r="J67" s="294">
        <v>0</v>
      </c>
      <c r="K67" s="294">
        <f t="shared" si="0"/>
        <v>187</v>
      </c>
      <c r="L67" s="294">
        <v>0</v>
      </c>
      <c r="M67" s="286">
        <v>0</v>
      </c>
      <c r="N67" s="294">
        <v>2931</v>
      </c>
      <c r="O67" s="294">
        <v>183</v>
      </c>
      <c r="P67" s="294">
        <v>18702.991999999998</v>
      </c>
      <c r="Q67" s="294">
        <v>1</v>
      </c>
      <c r="R67" s="295">
        <v>50</v>
      </c>
      <c r="S67" s="294">
        <v>137</v>
      </c>
    </row>
    <row r="68" spans="1:19" x14ac:dyDescent="0.2">
      <c r="A68" s="294">
        <v>148</v>
      </c>
      <c r="B68" s="294" t="s">
        <v>67</v>
      </c>
      <c r="C68" s="294">
        <v>28587</v>
      </c>
      <c r="D68" s="294">
        <v>6028</v>
      </c>
      <c r="E68" s="294">
        <v>1734.3</v>
      </c>
      <c r="F68" s="294">
        <v>335</v>
      </c>
      <c r="G68" s="294">
        <v>26410</v>
      </c>
      <c r="H68" s="286">
        <v>0</v>
      </c>
      <c r="I68" s="294">
        <v>204</v>
      </c>
      <c r="J68" s="294">
        <v>0</v>
      </c>
      <c r="K68" s="294">
        <f t="shared" si="0"/>
        <v>141</v>
      </c>
      <c r="L68" s="294">
        <v>0</v>
      </c>
      <c r="M68" s="286">
        <v>9.5999999999999908</v>
      </c>
      <c r="N68" s="294">
        <v>16500</v>
      </c>
      <c r="O68" s="294">
        <v>151</v>
      </c>
      <c r="P68" s="294">
        <v>6172.4880000000003</v>
      </c>
      <c r="Q68" s="294">
        <v>10</v>
      </c>
      <c r="R68" s="295">
        <v>102</v>
      </c>
      <c r="S68" s="294">
        <v>39</v>
      </c>
    </row>
    <row r="69" spans="1:19" x14ac:dyDescent="0.2">
      <c r="A69" s="294">
        <v>1891</v>
      </c>
      <c r="B69" s="294" t="s">
        <v>385</v>
      </c>
      <c r="C69" s="294">
        <v>18922</v>
      </c>
      <c r="D69" s="294">
        <v>3826</v>
      </c>
      <c r="E69" s="294">
        <v>1984.1</v>
      </c>
      <c r="F69" s="294">
        <v>190</v>
      </c>
      <c r="G69" s="294">
        <v>18350</v>
      </c>
      <c r="H69" s="286">
        <v>736.98</v>
      </c>
      <c r="I69" s="294">
        <v>195.2</v>
      </c>
      <c r="J69" s="294">
        <v>0</v>
      </c>
      <c r="K69" s="294">
        <f t="shared" ref="K69:K132" si="1">SUM(R69:S69)</f>
        <v>109</v>
      </c>
      <c r="L69" s="294">
        <v>0</v>
      </c>
      <c r="M69" s="286">
        <v>0</v>
      </c>
      <c r="N69" s="294">
        <v>8456</v>
      </c>
      <c r="O69" s="294">
        <v>297</v>
      </c>
      <c r="P69" s="294">
        <v>3773.748</v>
      </c>
      <c r="Q69" s="294">
        <v>9</v>
      </c>
      <c r="R69" s="295">
        <v>58</v>
      </c>
      <c r="S69" s="294">
        <v>51</v>
      </c>
    </row>
    <row r="70" spans="1:19" x14ac:dyDescent="0.2">
      <c r="A70" s="294">
        <v>310</v>
      </c>
      <c r="B70" s="294" t="s">
        <v>68</v>
      </c>
      <c r="C70" s="294">
        <v>43137</v>
      </c>
      <c r="D70" s="294">
        <v>8977</v>
      </c>
      <c r="E70" s="294">
        <v>2950.2</v>
      </c>
      <c r="F70" s="294">
        <v>2130</v>
      </c>
      <c r="G70" s="294">
        <v>35080</v>
      </c>
      <c r="H70" s="286">
        <v>1031.08</v>
      </c>
      <c r="I70" s="294">
        <v>1990.4</v>
      </c>
      <c r="J70" s="294">
        <v>0</v>
      </c>
      <c r="K70" s="294">
        <f t="shared" si="1"/>
        <v>165</v>
      </c>
      <c r="L70" s="294">
        <v>0</v>
      </c>
      <c r="M70" s="286">
        <v>128.1</v>
      </c>
      <c r="N70" s="294">
        <v>6616</v>
      </c>
      <c r="O70" s="294">
        <v>97</v>
      </c>
      <c r="P70" s="294">
        <v>25421.664000000001</v>
      </c>
      <c r="Q70" s="294">
        <v>10</v>
      </c>
      <c r="R70" s="295">
        <v>105</v>
      </c>
      <c r="S70" s="294">
        <v>60</v>
      </c>
    </row>
    <row r="71" spans="1:19" x14ac:dyDescent="0.2">
      <c r="A71" s="294">
        <v>1940</v>
      </c>
      <c r="B71" s="294" t="s">
        <v>653</v>
      </c>
      <c r="C71" s="294">
        <v>51564</v>
      </c>
      <c r="D71" s="294">
        <v>10201</v>
      </c>
      <c r="E71" s="294">
        <v>4222.1000000000004</v>
      </c>
      <c r="F71" s="294">
        <v>920</v>
      </c>
      <c r="G71" s="294">
        <v>48500</v>
      </c>
      <c r="H71" s="286">
        <v>0</v>
      </c>
      <c r="I71" s="294">
        <v>1075.2</v>
      </c>
      <c r="J71" s="294">
        <v>0</v>
      </c>
      <c r="K71" s="294">
        <f t="shared" si="1"/>
        <v>231</v>
      </c>
      <c r="L71" s="294">
        <v>0</v>
      </c>
      <c r="M71" s="286">
        <v>0</v>
      </c>
      <c r="N71" s="294">
        <v>35110</v>
      </c>
      <c r="O71" s="294">
        <v>6706</v>
      </c>
      <c r="P71" s="294">
        <v>13879.746999999999</v>
      </c>
      <c r="Q71" s="294">
        <v>43</v>
      </c>
      <c r="R71" s="295">
        <v>125</v>
      </c>
      <c r="S71" s="294">
        <v>106</v>
      </c>
    </row>
    <row r="72" spans="1:19" x14ac:dyDescent="0.2">
      <c r="A72" s="294">
        <v>736</v>
      </c>
      <c r="B72" s="294" t="s">
        <v>70</v>
      </c>
      <c r="C72" s="294">
        <v>44456</v>
      </c>
      <c r="D72" s="294">
        <v>8608</v>
      </c>
      <c r="E72" s="294">
        <v>2555.6999999999998</v>
      </c>
      <c r="F72" s="294">
        <v>2035</v>
      </c>
      <c r="G72" s="294">
        <v>32770</v>
      </c>
      <c r="H72" s="286">
        <v>0</v>
      </c>
      <c r="I72" s="294">
        <v>1220</v>
      </c>
      <c r="J72" s="294">
        <v>0</v>
      </c>
      <c r="K72" s="294">
        <f t="shared" si="1"/>
        <v>189</v>
      </c>
      <c r="L72" s="294">
        <v>0</v>
      </c>
      <c r="M72" s="286">
        <v>0</v>
      </c>
      <c r="N72" s="294">
        <v>9969</v>
      </c>
      <c r="O72" s="294">
        <v>1729</v>
      </c>
      <c r="P72" s="294">
        <v>17099.187000000002</v>
      </c>
      <c r="Q72" s="294">
        <v>23</v>
      </c>
      <c r="R72" s="295">
        <v>88</v>
      </c>
      <c r="S72" s="294">
        <v>101</v>
      </c>
    </row>
    <row r="73" spans="1:19" x14ac:dyDescent="0.2">
      <c r="A73" s="294">
        <v>1690</v>
      </c>
      <c r="B73" s="294" t="s">
        <v>71</v>
      </c>
      <c r="C73" s="294">
        <v>24330</v>
      </c>
      <c r="D73" s="294">
        <v>4572</v>
      </c>
      <c r="E73" s="294">
        <v>1710.7</v>
      </c>
      <c r="F73" s="294">
        <v>250</v>
      </c>
      <c r="G73" s="294">
        <v>19920</v>
      </c>
      <c r="H73" s="286">
        <v>0</v>
      </c>
      <c r="I73" s="294">
        <v>0</v>
      </c>
      <c r="J73" s="294">
        <v>0</v>
      </c>
      <c r="K73" s="294">
        <f t="shared" si="1"/>
        <v>83</v>
      </c>
      <c r="L73" s="294">
        <v>0</v>
      </c>
      <c r="M73" s="286">
        <v>0</v>
      </c>
      <c r="N73" s="294">
        <v>22440</v>
      </c>
      <c r="O73" s="294">
        <v>195</v>
      </c>
      <c r="P73" s="294">
        <v>3410.4839999999999</v>
      </c>
      <c r="Q73" s="294">
        <v>22</v>
      </c>
      <c r="R73" s="295">
        <v>52</v>
      </c>
      <c r="S73" s="294">
        <v>31</v>
      </c>
    </row>
    <row r="74" spans="1:19" x14ac:dyDescent="0.2">
      <c r="A74" s="294">
        <v>503</v>
      </c>
      <c r="B74" s="294" t="s">
        <v>72</v>
      </c>
      <c r="C74" s="294">
        <v>103595</v>
      </c>
      <c r="D74" s="294">
        <v>15314</v>
      </c>
      <c r="E74" s="294">
        <v>9867.7000000000007</v>
      </c>
      <c r="F74" s="294">
        <v>9555</v>
      </c>
      <c r="G74" s="294">
        <v>108620</v>
      </c>
      <c r="H74" s="286">
        <v>2139.02</v>
      </c>
      <c r="I74" s="294">
        <v>5538.4</v>
      </c>
      <c r="J74" s="294">
        <v>0</v>
      </c>
      <c r="K74" s="294">
        <f t="shared" si="1"/>
        <v>521</v>
      </c>
      <c r="L74" s="294">
        <v>0</v>
      </c>
      <c r="M74" s="286">
        <v>0</v>
      </c>
      <c r="N74" s="294">
        <v>2269</v>
      </c>
      <c r="O74" s="294">
        <v>137</v>
      </c>
      <c r="P74" s="294">
        <v>191531.747</v>
      </c>
      <c r="Q74" s="294">
        <v>1</v>
      </c>
      <c r="R74" s="295">
        <v>260</v>
      </c>
      <c r="S74" s="294">
        <v>261</v>
      </c>
    </row>
    <row r="75" spans="1:19" x14ac:dyDescent="0.2">
      <c r="A75" s="294">
        <v>10</v>
      </c>
      <c r="B75" s="294" t="s">
        <v>73</v>
      </c>
      <c r="C75" s="294">
        <v>24678</v>
      </c>
      <c r="D75" s="294">
        <v>4249</v>
      </c>
      <c r="E75" s="294">
        <v>3065.5</v>
      </c>
      <c r="F75" s="294">
        <v>1815</v>
      </c>
      <c r="G75" s="294">
        <v>24710</v>
      </c>
      <c r="H75" s="286">
        <v>0</v>
      </c>
      <c r="I75" s="294">
        <v>738.4</v>
      </c>
      <c r="J75" s="294">
        <v>0</v>
      </c>
      <c r="K75" s="294">
        <f t="shared" si="1"/>
        <v>241</v>
      </c>
      <c r="L75" s="294">
        <v>0</v>
      </c>
      <c r="M75" s="286">
        <v>0</v>
      </c>
      <c r="N75" s="294">
        <v>13304</v>
      </c>
      <c r="O75" s="294">
        <v>542</v>
      </c>
      <c r="P75" s="294">
        <v>8349.57</v>
      </c>
      <c r="Q75" s="294">
        <v>11</v>
      </c>
      <c r="R75" s="295">
        <v>147</v>
      </c>
      <c r="S75" s="294">
        <v>94</v>
      </c>
    </row>
    <row r="76" spans="1:19" x14ac:dyDescent="0.2">
      <c r="A76" s="294">
        <v>400</v>
      </c>
      <c r="B76" s="294" t="s">
        <v>74</v>
      </c>
      <c r="C76" s="294">
        <v>56296</v>
      </c>
      <c r="D76" s="294">
        <v>9838</v>
      </c>
      <c r="E76" s="294">
        <v>6568.4</v>
      </c>
      <c r="F76" s="294">
        <v>3135</v>
      </c>
      <c r="G76" s="294">
        <v>59940</v>
      </c>
      <c r="H76" s="286">
        <v>1643.98</v>
      </c>
      <c r="I76" s="294">
        <v>1835.2</v>
      </c>
      <c r="J76" s="294">
        <v>0</v>
      </c>
      <c r="K76" s="294">
        <f t="shared" si="1"/>
        <v>587</v>
      </c>
      <c r="L76" s="294">
        <v>0</v>
      </c>
      <c r="M76" s="286">
        <v>0</v>
      </c>
      <c r="N76" s="294">
        <v>4510</v>
      </c>
      <c r="O76" s="294">
        <v>343</v>
      </c>
      <c r="P76" s="294">
        <v>51031.24</v>
      </c>
      <c r="Q76" s="294">
        <v>5</v>
      </c>
      <c r="R76" s="295">
        <v>386</v>
      </c>
      <c r="S76" s="294">
        <v>201</v>
      </c>
    </row>
    <row r="77" spans="1:19" x14ac:dyDescent="0.2">
      <c r="A77" s="294">
        <v>762</v>
      </c>
      <c r="B77" s="294" t="s">
        <v>75</v>
      </c>
      <c r="C77" s="294">
        <v>32471</v>
      </c>
      <c r="D77" s="294">
        <v>6108</v>
      </c>
      <c r="E77" s="294">
        <v>2544.6999999999998</v>
      </c>
      <c r="F77" s="294">
        <v>705</v>
      </c>
      <c r="G77" s="294">
        <v>31730</v>
      </c>
      <c r="H77" s="286">
        <v>676.18</v>
      </c>
      <c r="I77" s="294">
        <v>2324.8000000000002</v>
      </c>
      <c r="J77" s="294">
        <v>0</v>
      </c>
      <c r="K77" s="294">
        <f t="shared" si="1"/>
        <v>146</v>
      </c>
      <c r="L77" s="294">
        <v>0</v>
      </c>
      <c r="M77" s="286">
        <v>0</v>
      </c>
      <c r="N77" s="294">
        <v>11681</v>
      </c>
      <c r="O77" s="294">
        <v>155</v>
      </c>
      <c r="P77" s="294">
        <v>12669.021000000001</v>
      </c>
      <c r="Q77" s="294">
        <v>6</v>
      </c>
      <c r="R77" s="295">
        <v>91</v>
      </c>
      <c r="S77" s="294">
        <v>55</v>
      </c>
    </row>
    <row r="78" spans="1:19" x14ac:dyDescent="0.2">
      <c r="A78" s="294">
        <v>150</v>
      </c>
      <c r="B78" s="294" t="s">
        <v>76</v>
      </c>
      <c r="C78" s="294">
        <v>100719</v>
      </c>
      <c r="D78" s="294">
        <v>19944</v>
      </c>
      <c r="E78" s="294">
        <v>10256.4</v>
      </c>
      <c r="F78" s="294">
        <v>9335</v>
      </c>
      <c r="G78" s="294">
        <v>111570</v>
      </c>
      <c r="H78" s="286">
        <v>1712.16</v>
      </c>
      <c r="I78" s="294">
        <v>3872.8</v>
      </c>
      <c r="J78" s="294">
        <v>0</v>
      </c>
      <c r="K78" s="294">
        <f t="shared" si="1"/>
        <v>764</v>
      </c>
      <c r="L78" s="294">
        <v>0</v>
      </c>
      <c r="M78" s="286">
        <v>4.3999999999996398</v>
      </c>
      <c r="N78" s="294">
        <v>13049</v>
      </c>
      <c r="O78" s="294">
        <v>385</v>
      </c>
      <c r="P78" s="294">
        <v>84835.127999999997</v>
      </c>
      <c r="Q78" s="294">
        <v>8</v>
      </c>
      <c r="R78" s="295">
        <v>358</v>
      </c>
      <c r="S78" s="294">
        <v>406</v>
      </c>
    </row>
    <row r="79" spans="1:19" x14ac:dyDescent="0.2">
      <c r="A79" s="294">
        <v>384</v>
      </c>
      <c r="B79" s="294" t="s">
        <v>77</v>
      </c>
      <c r="C79" s="294">
        <v>30780</v>
      </c>
      <c r="D79" s="294">
        <v>5425</v>
      </c>
      <c r="E79" s="294">
        <v>2477.6999999999998</v>
      </c>
      <c r="F79" s="294">
        <v>5395</v>
      </c>
      <c r="G79" s="294">
        <v>23520</v>
      </c>
      <c r="H79" s="286">
        <v>0</v>
      </c>
      <c r="I79" s="294">
        <v>0</v>
      </c>
      <c r="J79" s="294">
        <v>0</v>
      </c>
      <c r="K79" s="294">
        <f t="shared" si="1"/>
        <v>123</v>
      </c>
      <c r="L79" s="294">
        <v>148.29999999999899</v>
      </c>
      <c r="M79" s="286">
        <v>0</v>
      </c>
      <c r="N79" s="294">
        <v>1186</v>
      </c>
      <c r="O79" s="294">
        <v>107</v>
      </c>
      <c r="P79" s="294">
        <v>42595.027999999998</v>
      </c>
      <c r="Q79" s="294">
        <v>1</v>
      </c>
      <c r="R79" s="295">
        <v>53</v>
      </c>
      <c r="S79" s="294">
        <v>70</v>
      </c>
    </row>
    <row r="80" spans="1:19" x14ac:dyDescent="0.2">
      <c r="A80" s="294">
        <v>1774</v>
      </c>
      <c r="B80" s="294" t="s">
        <v>78</v>
      </c>
      <c r="C80" s="294">
        <v>26461</v>
      </c>
      <c r="D80" s="294">
        <v>5093</v>
      </c>
      <c r="E80" s="294">
        <v>1746.7</v>
      </c>
      <c r="F80" s="294">
        <v>290</v>
      </c>
      <c r="G80" s="294">
        <v>21320</v>
      </c>
      <c r="H80" s="286">
        <v>0</v>
      </c>
      <c r="I80" s="294">
        <v>240</v>
      </c>
      <c r="J80" s="294">
        <v>0</v>
      </c>
      <c r="K80" s="294">
        <f t="shared" si="1"/>
        <v>82</v>
      </c>
      <c r="L80" s="294">
        <v>0</v>
      </c>
      <c r="M80" s="286">
        <v>0</v>
      </c>
      <c r="N80" s="294">
        <v>17571</v>
      </c>
      <c r="O80" s="294">
        <v>111</v>
      </c>
      <c r="P80" s="294">
        <v>5200.884</v>
      </c>
      <c r="Q80" s="294">
        <v>11</v>
      </c>
      <c r="R80" s="295">
        <v>46</v>
      </c>
      <c r="S80" s="294">
        <v>36</v>
      </c>
    </row>
    <row r="81" spans="1:19" x14ac:dyDescent="0.2">
      <c r="A81" s="294">
        <v>221</v>
      </c>
      <c r="B81" s="294" t="s">
        <v>79</v>
      </c>
      <c r="C81" s="294">
        <v>11077</v>
      </c>
      <c r="D81" s="294">
        <v>1774</v>
      </c>
      <c r="E81" s="294">
        <v>1395.3</v>
      </c>
      <c r="F81" s="294">
        <v>940</v>
      </c>
      <c r="G81" s="294">
        <v>10900</v>
      </c>
      <c r="H81" s="286">
        <v>0</v>
      </c>
      <c r="I81" s="294">
        <v>0</v>
      </c>
      <c r="J81" s="294">
        <v>0</v>
      </c>
      <c r="K81" s="294">
        <f t="shared" si="1"/>
        <v>92</v>
      </c>
      <c r="L81" s="294">
        <v>0</v>
      </c>
      <c r="M81" s="286">
        <v>0</v>
      </c>
      <c r="N81" s="294">
        <v>1158</v>
      </c>
      <c r="O81" s="294">
        <v>138</v>
      </c>
      <c r="P81" s="294">
        <v>4564.0200000000004</v>
      </c>
      <c r="Q81" s="294">
        <v>1</v>
      </c>
      <c r="R81" s="295">
        <v>59</v>
      </c>
      <c r="S81" s="294">
        <v>33</v>
      </c>
    </row>
    <row r="82" spans="1:19" x14ac:dyDescent="0.2">
      <c r="A82" s="294">
        <v>222</v>
      </c>
      <c r="B82" s="294" t="s">
        <v>80</v>
      </c>
      <c r="C82" s="294">
        <v>58001</v>
      </c>
      <c r="D82" s="294">
        <v>11096</v>
      </c>
      <c r="E82" s="294">
        <v>5827.2</v>
      </c>
      <c r="F82" s="294">
        <v>2700</v>
      </c>
      <c r="G82" s="294">
        <v>63290</v>
      </c>
      <c r="H82" s="286">
        <v>3499.2</v>
      </c>
      <c r="I82" s="294">
        <v>4085.6</v>
      </c>
      <c r="J82" s="294">
        <v>0</v>
      </c>
      <c r="K82" s="294">
        <f t="shared" si="1"/>
        <v>336</v>
      </c>
      <c r="L82" s="294">
        <v>0</v>
      </c>
      <c r="M82" s="286">
        <v>0</v>
      </c>
      <c r="N82" s="294">
        <v>7899</v>
      </c>
      <c r="O82" s="294">
        <v>66</v>
      </c>
      <c r="P82" s="294">
        <v>30366.995999999999</v>
      </c>
      <c r="Q82" s="294">
        <v>7</v>
      </c>
      <c r="R82" s="295">
        <v>194</v>
      </c>
      <c r="S82" s="294">
        <v>142</v>
      </c>
    </row>
    <row r="83" spans="1:19" x14ac:dyDescent="0.2">
      <c r="A83" s="294">
        <v>766</v>
      </c>
      <c r="B83" s="294" t="s">
        <v>81</v>
      </c>
      <c r="C83" s="294">
        <v>26222</v>
      </c>
      <c r="D83" s="294">
        <v>4931</v>
      </c>
      <c r="E83" s="294">
        <v>1974.8</v>
      </c>
      <c r="F83" s="294">
        <v>1315</v>
      </c>
      <c r="G83" s="294">
        <v>23930</v>
      </c>
      <c r="H83" s="286">
        <v>0</v>
      </c>
      <c r="I83" s="294">
        <v>1059.2</v>
      </c>
      <c r="J83" s="294">
        <v>0</v>
      </c>
      <c r="K83" s="294">
        <f t="shared" si="1"/>
        <v>180</v>
      </c>
      <c r="L83" s="294">
        <v>0</v>
      </c>
      <c r="M83" s="286">
        <v>0</v>
      </c>
      <c r="N83" s="294">
        <v>2925</v>
      </c>
      <c r="O83" s="294">
        <v>49</v>
      </c>
      <c r="P83" s="294">
        <v>13694.977999999999</v>
      </c>
      <c r="Q83" s="294">
        <v>3</v>
      </c>
      <c r="R83" s="295">
        <v>112</v>
      </c>
      <c r="S83" s="294">
        <v>68</v>
      </c>
    </row>
    <row r="84" spans="1:19" x14ac:dyDescent="0.2">
      <c r="A84" s="294">
        <v>505</v>
      </c>
      <c r="B84" s="294" t="s">
        <v>83</v>
      </c>
      <c r="C84" s="294">
        <v>119284</v>
      </c>
      <c r="D84" s="294">
        <v>22758</v>
      </c>
      <c r="E84" s="294">
        <v>13010.8</v>
      </c>
      <c r="F84" s="294">
        <v>16515</v>
      </c>
      <c r="G84" s="294">
        <v>139270</v>
      </c>
      <c r="H84" s="286">
        <v>4260</v>
      </c>
      <c r="I84" s="294">
        <v>4820</v>
      </c>
      <c r="J84" s="294">
        <v>0</v>
      </c>
      <c r="K84" s="294">
        <f t="shared" si="1"/>
        <v>1067</v>
      </c>
      <c r="L84" s="294">
        <v>0</v>
      </c>
      <c r="M84" s="286">
        <v>0</v>
      </c>
      <c r="N84" s="294">
        <v>7707</v>
      </c>
      <c r="O84" s="294">
        <v>2239</v>
      </c>
      <c r="P84" s="294">
        <v>141418.42000000001</v>
      </c>
      <c r="Q84" s="294">
        <v>4</v>
      </c>
      <c r="R84" s="295">
        <v>442</v>
      </c>
      <c r="S84" s="294">
        <v>625</v>
      </c>
    </row>
    <row r="85" spans="1:19" x14ac:dyDescent="0.2">
      <c r="A85" s="294">
        <v>498</v>
      </c>
      <c r="B85" s="294" t="s">
        <v>84</v>
      </c>
      <c r="C85" s="294">
        <v>19719</v>
      </c>
      <c r="D85" s="294">
        <v>3941</v>
      </c>
      <c r="E85" s="294">
        <v>1320.6</v>
      </c>
      <c r="F85" s="294">
        <v>385</v>
      </c>
      <c r="G85" s="294">
        <v>15210</v>
      </c>
      <c r="H85" s="286">
        <v>93.42</v>
      </c>
      <c r="I85" s="294">
        <v>0</v>
      </c>
      <c r="J85" s="294">
        <v>0</v>
      </c>
      <c r="K85" s="294">
        <f t="shared" si="1"/>
        <v>59</v>
      </c>
      <c r="L85" s="294">
        <v>0</v>
      </c>
      <c r="M85" s="286">
        <v>0</v>
      </c>
      <c r="N85" s="294">
        <v>5887</v>
      </c>
      <c r="O85" s="294">
        <v>67</v>
      </c>
      <c r="P85" s="294">
        <v>4279.0479999999998</v>
      </c>
      <c r="Q85" s="294">
        <v>12</v>
      </c>
      <c r="R85" s="295">
        <v>36</v>
      </c>
      <c r="S85" s="294">
        <v>23</v>
      </c>
    </row>
    <row r="86" spans="1:19" x14ac:dyDescent="0.2">
      <c r="A86" s="294">
        <v>1719</v>
      </c>
      <c r="B86" s="294" t="s">
        <v>85</v>
      </c>
      <c r="C86" s="294">
        <v>27272</v>
      </c>
      <c r="D86" s="294">
        <v>4771</v>
      </c>
      <c r="E86" s="294">
        <v>1823.2</v>
      </c>
      <c r="F86" s="294">
        <v>390</v>
      </c>
      <c r="G86" s="294">
        <v>19310</v>
      </c>
      <c r="H86" s="286">
        <v>0</v>
      </c>
      <c r="I86" s="294">
        <v>411.2</v>
      </c>
      <c r="J86" s="294">
        <v>0</v>
      </c>
      <c r="K86" s="294">
        <f t="shared" si="1"/>
        <v>142</v>
      </c>
      <c r="L86" s="294">
        <v>0</v>
      </c>
      <c r="M86" s="286">
        <v>0</v>
      </c>
      <c r="N86" s="294">
        <v>9472</v>
      </c>
      <c r="O86" s="294">
        <v>2471</v>
      </c>
      <c r="P86" s="294">
        <v>9379.18</v>
      </c>
      <c r="Q86" s="294">
        <v>7</v>
      </c>
      <c r="R86" s="295">
        <v>100</v>
      </c>
      <c r="S86" s="294">
        <v>42</v>
      </c>
    </row>
    <row r="87" spans="1:19" x14ac:dyDescent="0.2">
      <c r="A87" s="294">
        <v>303</v>
      </c>
      <c r="B87" s="294" t="s">
        <v>86</v>
      </c>
      <c r="C87" s="294">
        <v>41555</v>
      </c>
      <c r="D87" s="294">
        <v>8657</v>
      </c>
      <c r="E87" s="294">
        <v>2634.2</v>
      </c>
      <c r="F87" s="294">
        <v>2115</v>
      </c>
      <c r="G87" s="294">
        <v>39570</v>
      </c>
      <c r="H87" s="286">
        <v>348.48</v>
      </c>
      <c r="I87" s="294">
        <v>1828.8</v>
      </c>
      <c r="J87" s="294">
        <v>0</v>
      </c>
      <c r="K87" s="294">
        <f t="shared" si="1"/>
        <v>343</v>
      </c>
      <c r="L87" s="294">
        <v>0</v>
      </c>
      <c r="M87" s="286">
        <v>0</v>
      </c>
      <c r="N87" s="294">
        <v>33362</v>
      </c>
      <c r="O87" s="294">
        <v>5766</v>
      </c>
      <c r="P87" s="294">
        <v>14272.335999999999</v>
      </c>
      <c r="Q87" s="294">
        <v>12</v>
      </c>
      <c r="R87" s="295">
        <v>199</v>
      </c>
      <c r="S87" s="294">
        <v>144</v>
      </c>
    </row>
    <row r="88" spans="1:19" x14ac:dyDescent="0.2">
      <c r="A88" s="294">
        <v>225</v>
      </c>
      <c r="B88" s="294" t="s">
        <v>87</v>
      </c>
      <c r="C88" s="294">
        <v>18926</v>
      </c>
      <c r="D88" s="294">
        <v>3636</v>
      </c>
      <c r="E88" s="294">
        <v>1498.8</v>
      </c>
      <c r="F88" s="294">
        <v>875</v>
      </c>
      <c r="G88" s="294">
        <v>17290</v>
      </c>
      <c r="H88" s="286">
        <v>792.58</v>
      </c>
      <c r="I88" s="294">
        <v>1312</v>
      </c>
      <c r="J88" s="294">
        <v>0</v>
      </c>
      <c r="K88" s="294">
        <f t="shared" si="1"/>
        <v>115</v>
      </c>
      <c r="L88" s="294">
        <v>0</v>
      </c>
      <c r="M88" s="286">
        <v>0</v>
      </c>
      <c r="N88" s="294">
        <v>3757</v>
      </c>
      <c r="O88" s="294">
        <v>489</v>
      </c>
      <c r="P88" s="294">
        <v>6747.51</v>
      </c>
      <c r="Q88" s="294">
        <v>5</v>
      </c>
      <c r="R88" s="295">
        <v>69</v>
      </c>
      <c r="S88" s="294">
        <v>46</v>
      </c>
    </row>
    <row r="89" spans="1:19" x14ac:dyDescent="0.2">
      <c r="A89" s="294">
        <v>226</v>
      </c>
      <c r="B89" s="294" t="s">
        <v>88</v>
      </c>
      <c r="C89" s="294">
        <v>25126</v>
      </c>
      <c r="D89" s="294">
        <v>4696</v>
      </c>
      <c r="E89" s="294">
        <v>1759.2</v>
      </c>
      <c r="F89" s="294">
        <v>785</v>
      </c>
      <c r="G89" s="294">
        <v>25010</v>
      </c>
      <c r="H89" s="286">
        <v>0</v>
      </c>
      <c r="I89" s="294">
        <v>1564</v>
      </c>
      <c r="J89" s="294">
        <v>0</v>
      </c>
      <c r="K89" s="294">
        <f t="shared" si="1"/>
        <v>74</v>
      </c>
      <c r="L89" s="294">
        <v>0</v>
      </c>
      <c r="M89" s="286">
        <v>0</v>
      </c>
      <c r="N89" s="294">
        <v>3392</v>
      </c>
      <c r="O89" s="294">
        <v>127</v>
      </c>
      <c r="P89" s="294">
        <v>12470.146000000001</v>
      </c>
      <c r="Q89" s="294">
        <v>6</v>
      </c>
      <c r="R89" s="295">
        <v>51</v>
      </c>
      <c r="S89" s="294">
        <v>23</v>
      </c>
    </row>
    <row r="90" spans="1:19" x14ac:dyDescent="0.2">
      <c r="A90" s="294">
        <v>1711</v>
      </c>
      <c r="B90" s="294" t="s">
        <v>89</v>
      </c>
      <c r="C90" s="294">
        <v>31610</v>
      </c>
      <c r="D90" s="294">
        <v>4863</v>
      </c>
      <c r="E90" s="294">
        <v>2992.3</v>
      </c>
      <c r="F90" s="294">
        <v>600</v>
      </c>
      <c r="G90" s="294">
        <v>29280</v>
      </c>
      <c r="H90" s="286">
        <v>237.6</v>
      </c>
      <c r="I90" s="294">
        <v>1070.4000000000001</v>
      </c>
      <c r="J90" s="294">
        <v>0</v>
      </c>
      <c r="K90" s="294">
        <f t="shared" si="1"/>
        <v>147</v>
      </c>
      <c r="L90" s="294">
        <v>0</v>
      </c>
      <c r="M90" s="286">
        <v>0</v>
      </c>
      <c r="N90" s="294">
        <v>10303</v>
      </c>
      <c r="O90" s="294">
        <v>159</v>
      </c>
      <c r="P90" s="294">
        <v>11058.905000000001</v>
      </c>
      <c r="Q90" s="294">
        <v>12</v>
      </c>
      <c r="R90" s="295">
        <v>53</v>
      </c>
      <c r="S90" s="294">
        <v>94</v>
      </c>
    </row>
    <row r="91" spans="1:19" x14ac:dyDescent="0.2">
      <c r="A91" s="294">
        <v>385</v>
      </c>
      <c r="B91" s="294" t="s">
        <v>90</v>
      </c>
      <c r="C91" s="294">
        <v>36197</v>
      </c>
      <c r="D91" s="294">
        <v>7189</v>
      </c>
      <c r="E91" s="294">
        <v>2178.1999999999998</v>
      </c>
      <c r="F91" s="294">
        <v>960</v>
      </c>
      <c r="G91" s="294">
        <v>31150</v>
      </c>
      <c r="H91" s="286">
        <v>178.2</v>
      </c>
      <c r="I91" s="294">
        <v>1444</v>
      </c>
      <c r="J91" s="294">
        <v>0</v>
      </c>
      <c r="K91" s="294">
        <f t="shared" si="1"/>
        <v>320</v>
      </c>
      <c r="L91" s="294">
        <v>0</v>
      </c>
      <c r="M91" s="286">
        <v>0</v>
      </c>
      <c r="N91" s="294">
        <v>5434</v>
      </c>
      <c r="O91" s="294">
        <v>303</v>
      </c>
      <c r="P91" s="294">
        <v>20035.175999999999</v>
      </c>
      <c r="Q91" s="294">
        <v>12</v>
      </c>
      <c r="R91" s="295">
        <v>228</v>
      </c>
      <c r="S91" s="294">
        <v>92</v>
      </c>
    </row>
    <row r="92" spans="1:19" x14ac:dyDescent="0.2">
      <c r="A92" s="294">
        <v>228</v>
      </c>
      <c r="B92" s="294" t="s">
        <v>91</v>
      </c>
      <c r="C92" s="294">
        <v>117165</v>
      </c>
      <c r="D92" s="294">
        <v>25500</v>
      </c>
      <c r="E92" s="294">
        <v>8165.1</v>
      </c>
      <c r="F92" s="294">
        <v>6700</v>
      </c>
      <c r="G92" s="294">
        <v>121430</v>
      </c>
      <c r="H92" s="286">
        <v>2799.8</v>
      </c>
      <c r="I92" s="294">
        <v>3662.4</v>
      </c>
      <c r="J92" s="294">
        <v>0</v>
      </c>
      <c r="K92" s="294">
        <f t="shared" si="1"/>
        <v>1022</v>
      </c>
      <c r="L92" s="294">
        <v>0</v>
      </c>
      <c r="M92" s="286">
        <v>0</v>
      </c>
      <c r="N92" s="294">
        <v>31816</v>
      </c>
      <c r="O92" s="294">
        <v>46</v>
      </c>
      <c r="P92" s="294">
        <v>78937.437000000005</v>
      </c>
      <c r="Q92" s="294">
        <v>24</v>
      </c>
      <c r="R92" s="295">
        <v>584</v>
      </c>
      <c r="S92" s="294">
        <v>438</v>
      </c>
    </row>
    <row r="93" spans="1:19" x14ac:dyDescent="0.2">
      <c r="A93" s="294">
        <v>317</v>
      </c>
      <c r="B93" s="294" t="s">
        <v>92</v>
      </c>
      <c r="C93" s="294">
        <v>9247</v>
      </c>
      <c r="D93" s="294">
        <v>1871</v>
      </c>
      <c r="E93" s="294">
        <v>466.8</v>
      </c>
      <c r="F93" s="294">
        <v>255</v>
      </c>
      <c r="G93" s="294">
        <v>6720</v>
      </c>
      <c r="H93" s="286">
        <v>0</v>
      </c>
      <c r="I93" s="294">
        <v>0</v>
      </c>
      <c r="J93" s="294">
        <v>0</v>
      </c>
      <c r="K93" s="294">
        <f t="shared" si="1"/>
        <v>37</v>
      </c>
      <c r="L93" s="294">
        <v>0</v>
      </c>
      <c r="M93" s="286">
        <v>0</v>
      </c>
      <c r="N93" s="294">
        <v>3106</v>
      </c>
      <c r="O93" s="294">
        <v>265</v>
      </c>
      <c r="P93" s="294">
        <v>3768.614</v>
      </c>
      <c r="Q93" s="294">
        <v>3</v>
      </c>
      <c r="R93" s="295">
        <v>23</v>
      </c>
      <c r="S93" s="294">
        <v>14</v>
      </c>
    </row>
    <row r="94" spans="1:19" x14ac:dyDescent="0.2">
      <c r="A94" s="294">
        <v>770</v>
      </c>
      <c r="B94" s="294" t="s">
        <v>94</v>
      </c>
      <c r="C94" s="294">
        <v>19313</v>
      </c>
      <c r="D94" s="294">
        <v>3528</v>
      </c>
      <c r="E94" s="294">
        <v>1036.7</v>
      </c>
      <c r="F94" s="294">
        <v>240</v>
      </c>
      <c r="G94" s="294">
        <v>15510</v>
      </c>
      <c r="H94" s="286">
        <v>346</v>
      </c>
      <c r="I94" s="294">
        <v>939.2</v>
      </c>
      <c r="J94" s="294">
        <v>0</v>
      </c>
      <c r="K94" s="294">
        <f t="shared" si="1"/>
        <v>53</v>
      </c>
      <c r="L94" s="294">
        <v>0</v>
      </c>
      <c r="M94" s="286">
        <v>0</v>
      </c>
      <c r="N94" s="294">
        <v>8246</v>
      </c>
      <c r="O94" s="294">
        <v>87</v>
      </c>
      <c r="P94" s="294">
        <v>5046.7560000000003</v>
      </c>
      <c r="Q94" s="294">
        <v>11</v>
      </c>
      <c r="R94" s="295">
        <v>30</v>
      </c>
      <c r="S94" s="294">
        <v>23</v>
      </c>
    </row>
    <row r="95" spans="1:19" x14ac:dyDescent="0.2">
      <c r="A95" s="294">
        <v>1903</v>
      </c>
      <c r="B95" s="294" t="s">
        <v>510</v>
      </c>
      <c r="C95" s="294">
        <v>25768</v>
      </c>
      <c r="D95" s="294">
        <v>4449</v>
      </c>
      <c r="E95" s="294">
        <v>1461.9</v>
      </c>
      <c r="F95" s="294">
        <v>310</v>
      </c>
      <c r="G95" s="294">
        <v>17930</v>
      </c>
      <c r="H95" s="286">
        <v>442.88</v>
      </c>
      <c r="I95" s="294">
        <v>0</v>
      </c>
      <c r="J95" s="294">
        <v>0</v>
      </c>
      <c r="K95" s="294">
        <f t="shared" si="1"/>
        <v>63</v>
      </c>
      <c r="L95" s="294">
        <v>0</v>
      </c>
      <c r="M95" s="286">
        <v>0</v>
      </c>
      <c r="N95" s="294">
        <v>7756</v>
      </c>
      <c r="O95" s="294">
        <v>121</v>
      </c>
      <c r="P95" s="294">
        <v>5447.8239999999996</v>
      </c>
      <c r="Q95" s="294">
        <v>21</v>
      </c>
      <c r="R95" s="295">
        <v>29</v>
      </c>
      <c r="S95" s="294">
        <v>34</v>
      </c>
    </row>
    <row r="96" spans="1:19" x14ac:dyDescent="0.2">
      <c r="A96" s="294">
        <v>772</v>
      </c>
      <c r="B96" s="294" t="s">
        <v>95</v>
      </c>
      <c r="C96" s="294">
        <v>234394</v>
      </c>
      <c r="D96" s="294">
        <v>39853</v>
      </c>
      <c r="E96" s="294">
        <v>26389.5</v>
      </c>
      <c r="F96" s="294">
        <v>26970</v>
      </c>
      <c r="G96" s="294">
        <v>274100</v>
      </c>
      <c r="H96" s="286">
        <v>6866.7078000000001</v>
      </c>
      <c r="I96" s="294">
        <v>11368</v>
      </c>
      <c r="J96" s="294">
        <v>0</v>
      </c>
      <c r="K96" s="294">
        <f t="shared" si="1"/>
        <v>1586</v>
      </c>
      <c r="L96" s="294">
        <v>0</v>
      </c>
      <c r="M96" s="286">
        <v>120.099999999999</v>
      </c>
      <c r="N96" s="294">
        <v>8750</v>
      </c>
      <c r="O96" s="294">
        <v>141</v>
      </c>
      <c r="P96" s="294">
        <v>311134.59999999998</v>
      </c>
      <c r="Q96" s="294">
        <v>3</v>
      </c>
      <c r="R96" s="295">
        <v>689</v>
      </c>
      <c r="S96" s="294">
        <v>897</v>
      </c>
    </row>
    <row r="97" spans="1:19" x14ac:dyDescent="0.2">
      <c r="A97" s="294">
        <v>230</v>
      </c>
      <c r="B97" s="294" t="s">
        <v>96</v>
      </c>
      <c r="C97" s="294">
        <v>23161</v>
      </c>
      <c r="D97" s="294">
        <v>5187</v>
      </c>
      <c r="E97" s="294">
        <v>1474.9</v>
      </c>
      <c r="F97" s="294">
        <v>265</v>
      </c>
      <c r="G97" s="294">
        <v>21740</v>
      </c>
      <c r="H97" s="286">
        <v>0</v>
      </c>
      <c r="I97" s="294">
        <v>1628.8</v>
      </c>
      <c r="J97" s="294">
        <v>0</v>
      </c>
      <c r="K97" s="294">
        <f t="shared" si="1"/>
        <v>173</v>
      </c>
      <c r="L97" s="294">
        <v>0</v>
      </c>
      <c r="M97" s="286">
        <v>0</v>
      </c>
      <c r="N97" s="294">
        <v>6382</v>
      </c>
      <c r="O97" s="294">
        <v>209</v>
      </c>
      <c r="P97" s="294">
        <v>6616.7309999999998</v>
      </c>
      <c r="Q97" s="294">
        <v>7</v>
      </c>
      <c r="R97" s="295">
        <v>130</v>
      </c>
      <c r="S97" s="294">
        <v>43</v>
      </c>
    </row>
    <row r="98" spans="1:19" x14ac:dyDescent="0.2">
      <c r="A98" s="294">
        <v>114</v>
      </c>
      <c r="B98" s="294" t="s">
        <v>97</v>
      </c>
      <c r="C98" s="294">
        <v>107048</v>
      </c>
      <c r="D98" s="294">
        <v>19289</v>
      </c>
      <c r="E98" s="294">
        <v>12759.3</v>
      </c>
      <c r="F98" s="294">
        <v>2885</v>
      </c>
      <c r="G98" s="294">
        <v>111860</v>
      </c>
      <c r="H98" s="286">
        <v>2724.34</v>
      </c>
      <c r="I98" s="294">
        <v>4889.6000000000004</v>
      </c>
      <c r="J98" s="294">
        <v>0</v>
      </c>
      <c r="K98" s="294">
        <f t="shared" si="1"/>
        <v>922</v>
      </c>
      <c r="L98" s="294">
        <v>0</v>
      </c>
      <c r="M98" s="286">
        <v>0</v>
      </c>
      <c r="N98" s="294">
        <v>33579</v>
      </c>
      <c r="O98" s="294">
        <v>1047</v>
      </c>
      <c r="P98" s="294">
        <v>42478.163999999997</v>
      </c>
      <c r="Q98" s="294">
        <v>29</v>
      </c>
      <c r="R98" s="295">
        <v>587</v>
      </c>
      <c r="S98" s="294">
        <v>335</v>
      </c>
    </row>
    <row r="99" spans="1:19" x14ac:dyDescent="0.2">
      <c r="A99" s="294">
        <v>388</v>
      </c>
      <c r="B99" s="294" t="s">
        <v>98</v>
      </c>
      <c r="C99" s="294">
        <v>18591</v>
      </c>
      <c r="D99" s="294">
        <v>3512</v>
      </c>
      <c r="E99" s="294">
        <v>2096.5</v>
      </c>
      <c r="F99" s="294">
        <v>800</v>
      </c>
      <c r="G99" s="294">
        <v>18840</v>
      </c>
      <c r="H99" s="286">
        <v>0</v>
      </c>
      <c r="I99" s="294">
        <v>1195.2</v>
      </c>
      <c r="J99" s="294">
        <v>0</v>
      </c>
      <c r="K99" s="294">
        <f t="shared" si="1"/>
        <v>121</v>
      </c>
      <c r="L99" s="294">
        <v>0</v>
      </c>
      <c r="M99" s="286">
        <v>0</v>
      </c>
      <c r="N99" s="294">
        <v>1265</v>
      </c>
      <c r="O99" s="294">
        <v>230</v>
      </c>
      <c r="P99" s="294">
        <v>12374.02</v>
      </c>
      <c r="Q99" s="294">
        <v>1</v>
      </c>
      <c r="R99" s="295">
        <v>78</v>
      </c>
      <c r="S99" s="294">
        <v>43</v>
      </c>
    </row>
    <row r="100" spans="1:19" x14ac:dyDescent="0.2">
      <c r="A100" s="294">
        <v>153</v>
      </c>
      <c r="B100" s="294" t="s">
        <v>99</v>
      </c>
      <c r="C100" s="294">
        <v>159640</v>
      </c>
      <c r="D100" s="294">
        <v>28673</v>
      </c>
      <c r="E100" s="294">
        <v>19760.2</v>
      </c>
      <c r="F100" s="294">
        <v>16270</v>
      </c>
      <c r="G100" s="294">
        <v>167870</v>
      </c>
      <c r="H100" s="286">
        <v>5362.4784</v>
      </c>
      <c r="I100" s="294">
        <v>5962.4</v>
      </c>
      <c r="J100" s="294">
        <v>0</v>
      </c>
      <c r="K100" s="294">
        <f t="shared" si="1"/>
        <v>1190</v>
      </c>
      <c r="L100" s="294">
        <v>0</v>
      </c>
      <c r="M100" s="286">
        <v>0</v>
      </c>
      <c r="N100" s="294">
        <v>14068</v>
      </c>
      <c r="O100" s="294">
        <v>205</v>
      </c>
      <c r="P100" s="294">
        <v>169600.59599999999</v>
      </c>
      <c r="Q100" s="294">
        <v>9</v>
      </c>
      <c r="R100" s="295">
        <v>600</v>
      </c>
      <c r="S100" s="294">
        <v>590</v>
      </c>
    </row>
    <row r="101" spans="1:19" x14ac:dyDescent="0.2">
      <c r="A101" s="294">
        <v>232</v>
      </c>
      <c r="B101" s="294" t="s">
        <v>100</v>
      </c>
      <c r="C101" s="294">
        <v>33178</v>
      </c>
      <c r="D101" s="294">
        <v>6036</v>
      </c>
      <c r="E101" s="294">
        <v>2584.6999999999998</v>
      </c>
      <c r="F101" s="294">
        <v>1345</v>
      </c>
      <c r="G101" s="294">
        <v>30260</v>
      </c>
      <c r="H101" s="286">
        <v>119.74</v>
      </c>
      <c r="I101" s="294">
        <v>848.8</v>
      </c>
      <c r="J101" s="294">
        <v>0</v>
      </c>
      <c r="K101" s="294">
        <f t="shared" si="1"/>
        <v>163</v>
      </c>
      <c r="L101" s="294">
        <v>0</v>
      </c>
      <c r="M101" s="286">
        <v>93.3</v>
      </c>
      <c r="N101" s="294">
        <v>15610</v>
      </c>
      <c r="O101" s="294">
        <v>127</v>
      </c>
      <c r="P101" s="294">
        <v>11565.800999999999</v>
      </c>
      <c r="Q101" s="294">
        <v>12</v>
      </c>
      <c r="R101" s="295">
        <v>88</v>
      </c>
      <c r="S101" s="294">
        <v>75</v>
      </c>
    </row>
    <row r="102" spans="1:19" x14ac:dyDescent="0.2">
      <c r="A102" s="294">
        <v>233</v>
      </c>
      <c r="B102" s="294" t="s">
        <v>101</v>
      </c>
      <c r="C102" s="294">
        <v>27008</v>
      </c>
      <c r="D102" s="294">
        <v>5182</v>
      </c>
      <c r="E102" s="294">
        <v>1874.8</v>
      </c>
      <c r="F102" s="294">
        <v>740</v>
      </c>
      <c r="G102" s="294">
        <v>26980</v>
      </c>
      <c r="H102" s="286">
        <v>1200.6199999999999</v>
      </c>
      <c r="I102" s="294">
        <v>2096.8000000000002</v>
      </c>
      <c r="J102" s="294">
        <v>0</v>
      </c>
      <c r="K102" s="294">
        <f t="shared" si="1"/>
        <v>109</v>
      </c>
      <c r="L102" s="294">
        <v>0</v>
      </c>
      <c r="M102" s="286">
        <v>259.7</v>
      </c>
      <c r="N102" s="294">
        <v>8562</v>
      </c>
      <c r="O102" s="294">
        <v>170</v>
      </c>
      <c r="P102" s="294">
        <v>13468.672</v>
      </c>
      <c r="Q102" s="294">
        <v>9</v>
      </c>
      <c r="R102" s="295">
        <v>63</v>
      </c>
      <c r="S102" s="294">
        <v>46</v>
      </c>
    </row>
    <row r="103" spans="1:19" x14ac:dyDescent="0.2">
      <c r="A103" s="294">
        <v>777</v>
      </c>
      <c r="B103" s="294" t="s">
        <v>102</v>
      </c>
      <c r="C103" s="294">
        <v>43878</v>
      </c>
      <c r="D103" s="294">
        <v>8883</v>
      </c>
      <c r="E103" s="294">
        <v>3234.9</v>
      </c>
      <c r="F103" s="294">
        <v>2775</v>
      </c>
      <c r="G103" s="294">
        <v>46790</v>
      </c>
      <c r="H103" s="286">
        <v>267.3</v>
      </c>
      <c r="I103" s="294">
        <v>2591.1999999999998</v>
      </c>
      <c r="J103" s="294">
        <v>0</v>
      </c>
      <c r="K103" s="294">
        <f t="shared" si="1"/>
        <v>245</v>
      </c>
      <c r="L103" s="294">
        <v>0</v>
      </c>
      <c r="M103" s="286">
        <v>0</v>
      </c>
      <c r="N103" s="294">
        <v>5529</v>
      </c>
      <c r="O103" s="294">
        <v>63</v>
      </c>
      <c r="P103" s="294">
        <v>31996.399000000001</v>
      </c>
      <c r="Q103" s="294">
        <v>3</v>
      </c>
      <c r="R103" s="295">
        <v>154</v>
      </c>
      <c r="S103" s="294">
        <v>91</v>
      </c>
    </row>
    <row r="104" spans="1:19" x14ac:dyDescent="0.2">
      <c r="A104" s="294">
        <v>779</v>
      </c>
      <c r="B104" s="294" t="s">
        <v>105</v>
      </c>
      <c r="C104" s="294">
        <v>21544</v>
      </c>
      <c r="D104" s="294">
        <v>4119</v>
      </c>
      <c r="E104" s="294">
        <v>1769.6</v>
      </c>
      <c r="F104" s="294">
        <v>530</v>
      </c>
      <c r="G104" s="294">
        <v>20150</v>
      </c>
      <c r="H104" s="286">
        <v>0</v>
      </c>
      <c r="I104" s="294">
        <v>1273.5999999999999</v>
      </c>
      <c r="J104" s="294">
        <v>0</v>
      </c>
      <c r="K104" s="294">
        <f t="shared" si="1"/>
        <v>250</v>
      </c>
      <c r="L104" s="294">
        <v>0</v>
      </c>
      <c r="M104" s="286">
        <v>0</v>
      </c>
      <c r="N104" s="294">
        <v>2658</v>
      </c>
      <c r="O104" s="294">
        <v>306</v>
      </c>
      <c r="P104" s="294">
        <v>10599.16</v>
      </c>
      <c r="Q104" s="294">
        <v>2</v>
      </c>
      <c r="R104" s="295">
        <v>197</v>
      </c>
      <c r="S104" s="294">
        <v>53</v>
      </c>
    </row>
    <row r="105" spans="1:19" x14ac:dyDescent="0.2">
      <c r="A105" s="294">
        <v>1771</v>
      </c>
      <c r="B105" s="294" t="s">
        <v>107</v>
      </c>
      <c r="C105" s="294">
        <v>39726</v>
      </c>
      <c r="D105" s="294">
        <v>7497</v>
      </c>
      <c r="E105" s="294">
        <v>3280</v>
      </c>
      <c r="F105" s="294">
        <v>1750</v>
      </c>
      <c r="G105" s="294">
        <v>36200</v>
      </c>
      <c r="H105" s="286">
        <v>295.02</v>
      </c>
      <c r="I105" s="294">
        <v>879.2</v>
      </c>
      <c r="J105" s="294">
        <v>0</v>
      </c>
      <c r="K105" s="294">
        <f t="shared" si="1"/>
        <v>233</v>
      </c>
      <c r="L105" s="294">
        <v>0</v>
      </c>
      <c r="M105" s="286">
        <v>0</v>
      </c>
      <c r="N105" s="294">
        <v>3101</v>
      </c>
      <c r="O105" s="294">
        <v>37</v>
      </c>
      <c r="P105" s="294">
        <v>24272.82</v>
      </c>
      <c r="Q105" s="294">
        <v>2</v>
      </c>
      <c r="R105" s="295">
        <v>103</v>
      </c>
      <c r="S105" s="294">
        <v>130</v>
      </c>
    </row>
    <row r="106" spans="1:19" x14ac:dyDescent="0.2">
      <c r="A106" s="294">
        <v>1652</v>
      </c>
      <c r="B106" s="294" t="s">
        <v>108</v>
      </c>
      <c r="C106" s="294">
        <v>30723</v>
      </c>
      <c r="D106" s="294">
        <v>6023</v>
      </c>
      <c r="E106" s="294">
        <v>2492.8000000000002</v>
      </c>
      <c r="F106" s="294">
        <v>485</v>
      </c>
      <c r="G106" s="294">
        <v>26240</v>
      </c>
      <c r="H106" s="286">
        <v>360.36</v>
      </c>
      <c r="I106" s="294">
        <v>1622.4</v>
      </c>
      <c r="J106" s="294">
        <v>0</v>
      </c>
      <c r="K106" s="294">
        <f t="shared" si="1"/>
        <v>190</v>
      </c>
      <c r="L106" s="294">
        <v>0</v>
      </c>
      <c r="M106" s="286">
        <v>0</v>
      </c>
      <c r="N106" s="294">
        <v>12208</v>
      </c>
      <c r="O106" s="294">
        <v>126</v>
      </c>
      <c r="P106" s="294">
        <v>10310.056</v>
      </c>
      <c r="Q106" s="294">
        <v>11</v>
      </c>
      <c r="R106" s="295">
        <v>120</v>
      </c>
      <c r="S106" s="294">
        <v>70</v>
      </c>
    </row>
    <row r="107" spans="1:19" x14ac:dyDescent="0.2">
      <c r="A107" s="294">
        <v>907</v>
      </c>
      <c r="B107" s="294" t="s">
        <v>109</v>
      </c>
      <c r="C107" s="294">
        <v>16921</v>
      </c>
      <c r="D107" s="294">
        <v>3055</v>
      </c>
      <c r="E107" s="294">
        <v>1337.2</v>
      </c>
      <c r="F107" s="294">
        <v>445</v>
      </c>
      <c r="G107" s="294">
        <v>15580</v>
      </c>
      <c r="H107" s="286">
        <v>683.42</v>
      </c>
      <c r="I107" s="294">
        <v>556</v>
      </c>
      <c r="J107" s="294">
        <v>0</v>
      </c>
      <c r="K107" s="294">
        <f t="shared" si="1"/>
        <v>59</v>
      </c>
      <c r="L107" s="294">
        <v>0</v>
      </c>
      <c r="M107" s="286">
        <v>9.8999999999999808</v>
      </c>
      <c r="N107" s="294">
        <v>4748</v>
      </c>
      <c r="O107" s="294">
        <v>294</v>
      </c>
      <c r="P107" s="294">
        <v>5594.6480000000001</v>
      </c>
      <c r="Q107" s="294">
        <v>5</v>
      </c>
      <c r="R107" s="295">
        <v>31</v>
      </c>
      <c r="S107" s="294">
        <v>28</v>
      </c>
    </row>
    <row r="108" spans="1:19" x14ac:dyDescent="0.2">
      <c r="A108" s="294">
        <v>784</v>
      </c>
      <c r="B108" s="294" t="s">
        <v>111</v>
      </c>
      <c r="C108" s="294">
        <v>26431</v>
      </c>
      <c r="D108" s="294">
        <v>5101</v>
      </c>
      <c r="E108" s="294">
        <v>2094.1999999999998</v>
      </c>
      <c r="F108" s="294">
        <v>1600</v>
      </c>
      <c r="G108" s="294">
        <v>21070</v>
      </c>
      <c r="H108" s="286">
        <v>0</v>
      </c>
      <c r="I108" s="294">
        <v>0</v>
      </c>
      <c r="J108" s="294">
        <v>0</v>
      </c>
      <c r="K108" s="294">
        <f t="shared" si="1"/>
        <v>181</v>
      </c>
      <c r="L108" s="294">
        <v>0</v>
      </c>
      <c r="M108" s="286">
        <v>0</v>
      </c>
      <c r="N108" s="294">
        <v>6538</v>
      </c>
      <c r="O108" s="294">
        <v>28</v>
      </c>
      <c r="P108" s="294">
        <v>12483.388000000001</v>
      </c>
      <c r="Q108" s="294">
        <v>7</v>
      </c>
      <c r="R108" s="295">
        <v>74</v>
      </c>
      <c r="S108" s="294">
        <v>107</v>
      </c>
    </row>
    <row r="109" spans="1:19" x14ac:dyDescent="0.2">
      <c r="A109" s="294">
        <v>1924</v>
      </c>
      <c r="B109" s="294" t="s">
        <v>581</v>
      </c>
      <c r="C109" s="294">
        <v>50049</v>
      </c>
      <c r="D109" s="294">
        <v>9860</v>
      </c>
      <c r="E109" s="294">
        <v>3224.8</v>
      </c>
      <c r="F109" s="294">
        <v>775</v>
      </c>
      <c r="G109" s="294">
        <v>45900</v>
      </c>
      <c r="H109" s="286">
        <v>602.67999999999995</v>
      </c>
      <c r="I109" s="294">
        <v>2561.6</v>
      </c>
      <c r="J109" s="294">
        <v>0</v>
      </c>
      <c r="K109" s="294">
        <f t="shared" si="1"/>
        <v>299</v>
      </c>
      <c r="L109" s="294">
        <v>0</v>
      </c>
      <c r="M109" s="286">
        <v>134.5</v>
      </c>
      <c r="N109" s="294">
        <v>26149</v>
      </c>
      <c r="O109" s="294">
        <v>11719</v>
      </c>
      <c r="P109" s="294">
        <v>16599.648000000001</v>
      </c>
      <c r="Q109" s="294">
        <v>25</v>
      </c>
      <c r="R109" s="295">
        <v>191</v>
      </c>
      <c r="S109" s="294">
        <v>108</v>
      </c>
    </row>
    <row r="110" spans="1:19" x14ac:dyDescent="0.2">
      <c r="A110" s="294">
        <v>664</v>
      </c>
      <c r="B110" s="294" t="s">
        <v>112</v>
      </c>
      <c r="C110" s="294">
        <v>38082</v>
      </c>
      <c r="D110" s="294">
        <v>6838</v>
      </c>
      <c r="E110" s="294">
        <v>4052.9</v>
      </c>
      <c r="F110" s="294">
        <v>1490</v>
      </c>
      <c r="G110" s="294">
        <v>43050</v>
      </c>
      <c r="H110" s="286">
        <v>3340.82</v>
      </c>
      <c r="I110" s="294">
        <v>4380.8</v>
      </c>
      <c r="J110" s="294">
        <v>0</v>
      </c>
      <c r="K110" s="294">
        <f t="shared" si="1"/>
        <v>206</v>
      </c>
      <c r="L110" s="294">
        <v>0</v>
      </c>
      <c r="M110" s="286">
        <v>0</v>
      </c>
      <c r="N110" s="294">
        <v>9268</v>
      </c>
      <c r="O110" s="294">
        <v>616</v>
      </c>
      <c r="P110" s="294">
        <v>25408.312999999998</v>
      </c>
      <c r="Q110" s="294">
        <v>7</v>
      </c>
      <c r="R110" s="295">
        <v>121</v>
      </c>
      <c r="S110" s="294">
        <v>85</v>
      </c>
    </row>
    <row r="111" spans="1:19" x14ac:dyDescent="0.2">
      <c r="A111" s="294">
        <v>785</v>
      </c>
      <c r="B111" s="294" t="s">
        <v>113</v>
      </c>
      <c r="C111" s="294">
        <v>23904</v>
      </c>
      <c r="D111" s="294">
        <v>4796</v>
      </c>
      <c r="E111" s="294">
        <v>1541.9</v>
      </c>
      <c r="F111" s="294">
        <v>700</v>
      </c>
      <c r="G111" s="294">
        <v>19190</v>
      </c>
      <c r="H111" s="286">
        <v>1802.66</v>
      </c>
      <c r="I111" s="294">
        <v>1188.8</v>
      </c>
      <c r="J111" s="294">
        <v>0</v>
      </c>
      <c r="K111" s="294">
        <f t="shared" si="1"/>
        <v>84</v>
      </c>
      <c r="L111" s="294">
        <v>0</v>
      </c>
      <c r="M111" s="286">
        <v>0</v>
      </c>
      <c r="N111" s="294">
        <v>4297</v>
      </c>
      <c r="O111" s="294">
        <v>41</v>
      </c>
      <c r="P111" s="294">
        <v>12312.597</v>
      </c>
      <c r="Q111" s="294">
        <v>3</v>
      </c>
      <c r="R111" s="295">
        <v>37</v>
      </c>
      <c r="S111" s="294">
        <v>47</v>
      </c>
    </row>
    <row r="112" spans="1:19" x14ac:dyDescent="0.2">
      <c r="A112" s="294">
        <v>1942</v>
      </c>
      <c r="B112" s="294" t="s">
        <v>655</v>
      </c>
      <c r="C112" s="294">
        <v>58055</v>
      </c>
      <c r="D112" s="294">
        <v>13291</v>
      </c>
      <c r="E112" s="294">
        <v>4477.3</v>
      </c>
      <c r="F112" s="294">
        <v>2840</v>
      </c>
      <c r="G112" s="294">
        <v>57120</v>
      </c>
      <c r="H112" s="286">
        <v>798.48</v>
      </c>
      <c r="I112" s="294">
        <v>3284.8</v>
      </c>
      <c r="J112" s="294">
        <v>0</v>
      </c>
      <c r="K112" s="294">
        <f t="shared" si="1"/>
        <v>159</v>
      </c>
      <c r="L112" s="294">
        <v>0</v>
      </c>
      <c r="M112" s="286">
        <v>0</v>
      </c>
      <c r="N112" s="294">
        <v>4138</v>
      </c>
      <c r="O112" s="294">
        <v>1282</v>
      </c>
      <c r="P112" s="294">
        <v>51227.561999999998</v>
      </c>
      <c r="Q112" s="294">
        <v>9</v>
      </c>
      <c r="R112" s="295">
        <v>71</v>
      </c>
      <c r="S112" s="294">
        <v>88</v>
      </c>
    </row>
    <row r="113" spans="1:19" x14ac:dyDescent="0.2">
      <c r="A113" s="294">
        <v>512</v>
      </c>
      <c r="B113" s="294" t="s">
        <v>114</v>
      </c>
      <c r="C113" s="294">
        <v>37022</v>
      </c>
      <c r="D113" s="294">
        <v>7297</v>
      </c>
      <c r="E113" s="294">
        <v>3938.9</v>
      </c>
      <c r="F113" s="294">
        <v>4650</v>
      </c>
      <c r="G113" s="294">
        <v>45930</v>
      </c>
      <c r="H113" s="286">
        <v>1774.54</v>
      </c>
      <c r="I113" s="294">
        <v>5027.2</v>
      </c>
      <c r="J113" s="294">
        <v>0</v>
      </c>
      <c r="K113" s="294">
        <f t="shared" si="1"/>
        <v>307</v>
      </c>
      <c r="L113" s="294">
        <v>0</v>
      </c>
      <c r="M113" s="286">
        <v>0</v>
      </c>
      <c r="N113" s="294">
        <v>1867</v>
      </c>
      <c r="O113" s="294">
        <v>326</v>
      </c>
      <c r="P113" s="294">
        <v>30120.921999999999</v>
      </c>
      <c r="Q113" s="294">
        <v>1</v>
      </c>
      <c r="R113" s="295">
        <v>155</v>
      </c>
      <c r="S113" s="294">
        <v>152</v>
      </c>
    </row>
    <row r="114" spans="1:19" x14ac:dyDescent="0.2">
      <c r="A114" s="294">
        <v>513</v>
      </c>
      <c r="B114" s="294" t="s">
        <v>115</v>
      </c>
      <c r="C114" s="294">
        <v>73427</v>
      </c>
      <c r="D114" s="294">
        <v>14642</v>
      </c>
      <c r="E114" s="294">
        <v>7162</v>
      </c>
      <c r="F114" s="294">
        <v>9785</v>
      </c>
      <c r="G114" s="294">
        <v>83870</v>
      </c>
      <c r="H114" s="286">
        <v>4156.38</v>
      </c>
      <c r="I114" s="294">
        <v>6620.8</v>
      </c>
      <c r="J114" s="294">
        <v>0</v>
      </c>
      <c r="K114" s="294">
        <f t="shared" si="1"/>
        <v>669</v>
      </c>
      <c r="L114" s="294">
        <v>0</v>
      </c>
      <c r="M114" s="286">
        <v>0</v>
      </c>
      <c r="N114" s="294">
        <v>1662</v>
      </c>
      <c r="O114" s="294">
        <v>150</v>
      </c>
      <c r="P114" s="294">
        <v>86309.4</v>
      </c>
      <c r="Q114" s="294">
        <v>1</v>
      </c>
      <c r="R114" s="295">
        <v>255</v>
      </c>
      <c r="S114" s="294">
        <v>414</v>
      </c>
    </row>
    <row r="115" spans="1:19" x14ac:dyDescent="0.2">
      <c r="A115" s="294">
        <v>786</v>
      </c>
      <c r="B115" s="294" t="s">
        <v>117</v>
      </c>
      <c r="C115" s="294">
        <v>12436</v>
      </c>
      <c r="D115" s="294">
        <v>2222</v>
      </c>
      <c r="E115" s="294">
        <v>851</v>
      </c>
      <c r="F115" s="294">
        <v>315</v>
      </c>
      <c r="G115" s="294">
        <v>11000</v>
      </c>
      <c r="H115" s="286">
        <v>411.84379999999999</v>
      </c>
      <c r="I115" s="294">
        <v>543.20000000000005</v>
      </c>
      <c r="J115" s="294">
        <v>0</v>
      </c>
      <c r="K115" s="294">
        <f t="shared" si="1"/>
        <v>75</v>
      </c>
      <c r="L115" s="294">
        <v>0</v>
      </c>
      <c r="M115" s="286">
        <v>0</v>
      </c>
      <c r="N115" s="294">
        <v>2713</v>
      </c>
      <c r="O115" s="294">
        <v>90</v>
      </c>
      <c r="P115" s="294">
        <v>3586.31</v>
      </c>
      <c r="Q115" s="294">
        <v>3</v>
      </c>
      <c r="R115" s="295">
        <v>34</v>
      </c>
      <c r="S115" s="294">
        <v>41</v>
      </c>
    </row>
    <row r="116" spans="1:19" x14ac:dyDescent="0.2">
      <c r="A116" s="294">
        <v>14</v>
      </c>
      <c r="B116" s="294" t="s">
        <v>119</v>
      </c>
      <c r="C116" s="294">
        <v>232874</v>
      </c>
      <c r="D116" s="294">
        <v>34451</v>
      </c>
      <c r="E116" s="294">
        <v>27986.3</v>
      </c>
      <c r="F116" s="294">
        <v>12455</v>
      </c>
      <c r="G116" s="294">
        <v>257990</v>
      </c>
      <c r="H116" s="286">
        <v>8725.5414000000001</v>
      </c>
      <c r="I116" s="294">
        <v>12672.8</v>
      </c>
      <c r="J116" s="294">
        <v>0</v>
      </c>
      <c r="K116" s="294">
        <f t="shared" si="1"/>
        <v>879</v>
      </c>
      <c r="L116" s="294">
        <v>0</v>
      </c>
      <c r="M116" s="286">
        <v>0</v>
      </c>
      <c r="N116" s="294">
        <v>18529</v>
      </c>
      <c r="O116" s="294">
        <v>1267</v>
      </c>
      <c r="P116" s="294">
        <v>409573.989</v>
      </c>
      <c r="Q116" s="294">
        <v>18</v>
      </c>
      <c r="R116" s="295">
        <v>464</v>
      </c>
      <c r="S116" s="294">
        <v>415</v>
      </c>
    </row>
    <row r="117" spans="1:19" x14ac:dyDescent="0.2">
      <c r="A117" s="294">
        <v>1729</v>
      </c>
      <c r="B117" s="294" t="s">
        <v>121</v>
      </c>
      <c r="C117" s="294">
        <v>14171</v>
      </c>
      <c r="D117" s="294">
        <v>1939</v>
      </c>
      <c r="E117" s="294">
        <v>1278</v>
      </c>
      <c r="F117" s="294">
        <v>160</v>
      </c>
      <c r="G117" s="294">
        <v>9180</v>
      </c>
      <c r="H117" s="286">
        <v>253.44</v>
      </c>
      <c r="I117" s="294">
        <v>1055.2</v>
      </c>
      <c r="J117" s="294">
        <v>0</v>
      </c>
      <c r="K117" s="294">
        <f t="shared" si="1"/>
        <v>28</v>
      </c>
      <c r="L117" s="294">
        <v>0</v>
      </c>
      <c r="M117" s="286">
        <v>0</v>
      </c>
      <c r="N117" s="294">
        <v>7317</v>
      </c>
      <c r="O117" s="294">
        <v>19</v>
      </c>
      <c r="P117" s="294">
        <v>2105.2800000000002</v>
      </c>
      <c r="Q117" s="294">
        <v>20</v>
      </c>
      <c r="R117" s="295">
        <v>17</v>
      </c>
      <c r="S117" s="294">
        <v>11</v>
      </c>
    </row>
    <row r="118" spans="1:19" x14ac:dyDescent="0.2">
      <c r="A118" s="294">
        <v>158</v>
      </c>
      <c r="B118" s="294" t="s">
        <v>122</v>
      </c>
      <c r="C118" s="294">
        <v>24311</v>
      </c>
      <c r="D118" s="294">
        <v>4551</v>
      </c>
      <c r="E118" s="294">
        <v>1899.1</v>
      </c>
      <c r="F118" s="294">
        <v>940</v>
      </c>
      <c r="G118" s="294">
        <v>23720</v>
      </c>
      <c r="H118" s="286">
        <v>0</v>
      </c>
      <c r="I118" s="294">
        <v>1169.5999999999999</v>
      </c>
      <c r="J118" s="294">
        <v>0</v>
      </c>
      <c r="K118" s="294">
        <f t="shared" si="1"/>
        <v>51</v>
      </c>
      <c r="L118" s="294">
        <v>0</v>
      </c>
      <c r="M118" s="286">
        <v>0</v>
      </c>
      <c r="N118" s="294">
        <v>10473</v>
      </c>
      <c r="O118" s="294">
        <v>77</v>
      </c>
      <c r="P118" s="294">
        <v>11249.924000000001</v>
      </c>
      <c r="Q118" s="294">
        <v>6</v>
      </c>
      <c r="R118" s="295">
        <v>29</v>
      </c>
      <c r="S118" s="294">
        <v>22</v>
      </c>
    </row>
    <row r="119" spans="1:19" x14ac:dyDescent="0.2">
      <c r="A119" s="294">
        <v>788</v>
      </c>
      <c r="B119" s="294" t="s">
        <v>123</v>
      </c>
      <c r="C119" s="294">
        <v>14370</v>
      </c>
      <c r="D119" s="294">
        <v>2506</v>
      </c>
      <c r="E119" s="294">
        <v>653.79999999999995</v>
      </c>
      <c r="F119" s="294">
        <v>195</v>
      </c>
      <c r="G119" s="294">
        <v>8650</v>
      </c>
      <c r="H119" s="286">
        <v>0</v>
      </c>
      <c r="I119" s="294">
        <v>0</v>
      </c>
      <c r="J119" s="294">
        <v>0</v>
      </c>
      <c r="K119" s="294">
        <f t="shared" si="1"/>
        <v>51</v>
      </c>
      <c r="L119" s="294">
        <v>0</v>
      </c>
      <c r="M119" s="286">
        <v>0</v>
      </c>
      <c r="N119" s="294">
        <v>5758</v>
      </c>
      <c r="O119" s="294">
        <v>98</v>
      </c>
      <c r="P119" s="294">
        <v>2484.2159999999999</v>
      </c>
      <c r="Q119" s="294">
        <v>6</v>
      </c>
      <c r="R119" s="295">
        <v>30</v>
      </c>
      <c r="S119" s="294">
        <v>21</v>
      </c>
    </row>
    <row r="120" spans="1:19" x14ac:dyDescent="0.2">
      <c r="A120" s="294">
        <v>392</v>
      </c>
      <c r="B120" s="294" t="s">
        <v>124</v>
      </c>
      <c r="C120" s="294">
        <v>162902</v>
      </c>
      <c r="D120" s="294">
        <v>32493</v>
      </c>
      <c r="E120" s="294">
        <v>17454.099999999999</v>
      </c>
      <c r="F120" s="294">
        <v>17055</v>
      </c>
      <c r="G120" s="294">
        <v>185420</v>
      </c>
      <c r="H120" s="286">
        <v>5065.72</v>
      </c>
      <c r="I120" s="294">
        <v>9100.7999999999993</v>
      </c>
      <c r="J120" s="294">
        <v>0</v>
      </c>
      <c r="K120" s="294">
        <f t="shared" si="1"/>
        <v>1027</v>
      </c>
      <c r="L120" s="294">
        <v>316.89999999999799</v>
      </c>
      <c r="M120" s="286">
        <v>0</v>
      </c>
      <c r="N120" s="294">
        <v>2916</v>
      </c>
      <c r="O120" s="294">
        <v>293</v>
      </c>
      <c r="P120" s="294">
        <v>274490.13299999997</v>
      </c>
      <c r="Q120" s="294">
        <v>2</v>
      </c>
      <c r="R120" s="295">
        <v>301</v>
      </c>
      <c r="S120" s="294">
        <v>726</v>
      </c>
    </row>
    <row r="121" spans="1:19" x14ac:dyDescent="0.2">
      <c r="A121" s="294">
        <v>394</v>
      </c>
      <c r="B121" s="294" t="s">
        <v>125</v>
      </c>
      <c r="C121" s="294">
        <v>156002</v>
      </c>
      <c r="D121" s="294">
        <v>32935</v>
      </c>
      <c r="E121" s="294">
        <v>8470.5</v>
      </c>
      <c r="F121" s="294">
        <v>14290</v>
      </c>
      <c r="G121" s="294">
        <v>140140</v>
      </c>
      <c r="H121" s="286">
        <v>2144.7199999999998</v>
      </c>
      <c r="I121" s="294">
        <v>6467.2</v>
      </c>
      <c r="J121" s="294">
        <v>0</v>
      </c>
      <c r="K121" s="294">
        <f t="shared" si="1"/>
        <v>847</v>
      </c>
      <c r="L121" s="294">
        <v>0</v>
      </c>
      <c r="M121" s="286">
        <v>1489.1</v>
      </c>
      <c r="N121" s="294">
        <v>19740</v>
      </c>
      <c r="O121" s="294">
        <v>891</v>
      </c>
      <c r="P121" s="294">
        <v>98698.014999999999</v>
      </c>
      <c r="Q121" s="294">
        <v>29</v>
      </c>
      <c r="R121" s="295">
        <v>458</v>
      </c>
      <c r="S121" s="294">
        <v>389</v>
      </c>
    </row>
    <row r="122" spans="1:19" x14ac:dyDescent="0.2">
      <c r="A122" s="294">
        <v>1655</v>
      </c>
      <c r="B122" s="294" t="s">
        <v>126</v>
      </c>
      <c r="C122" s="294">
        <v>30284</v>
      </c>
      <c r="D122" s="294">
        <v>5417</v>
      </c>
      <c r="E122" s="294">
        <v>2371.1999999999998</v>
      </c>
      <c r="F122" s="294">
        <v>1715</v>
      </c>
      <c r="G122" s="294">
        <v>26040</v>
      </c>
      <c r="H122" s="286">
        <v>0</v>
      </c>
      <c r="I122" s="294">
        <v>969.6</v>
      </c>
      <c r="J122" s="294">
        <v>0</v>
      </c>
      <c r="K122" s="294">
        <f t="shared" si="1"/>
        <v>252</v>
      </c>
      <c r="L122" s="294">
        <v>0</v>
      </c>
      <c r="M122" s="286">
        <v>0</v>
      </c>
      <c r="N122" s="294">
        <v>7448</v>
      </c>
      <c r="O122" s="294">
        <v>74</v>
      </c>
      <c r="P122" s="294">
        <v>10326.89</v>
      </c>
      <c r="Q122" s="294">
        <v>9</v>
      </c>
      <c r="R122" s="295">
        <v>125</v>
      </c>
      <c r="S122" s="294">
        <v>127</v>
      </c>
    </row>
    <row r="123" spans="1:19" x14ac:dyDescent="0.2">
      <c r="A123" s="294">
        <v>160</v>
      </c>
      <c r="B123" s="294" t="s">
        <v>127</v>
      </c>
      <c r="C123" s="294">
        <v>60948</v>
      </c>
      <c r="D123" s="294">
        <v>13150</v>
      </c>
      <c r="E123" s="294">
        <v>4515.2</v>
      </c>
      <c r="F123" s="294">
        <v>840</v>
      </c>
      <c r="G123" s="294">
        <v>59530</v>
      </c>
      <c r="H123" s="286">
        <v>953.96</v>
      </c>
      <c r="I123" s="294">
        <v>3168.8</v>
      </c>
      <c r="J123" s="294">
        <v>0</v>
      </c>
      <c r="K123" s="294">
        <f t="shared" si="1"/>
        <v>518</v>
      </c>
      <c r="L123" s="294">
        <v>0</v>
      </c>
      <c r="M123" s="286">
        <v>0</v>
      </c>
      <c r="N123" s="294">
        <v>31218</v>
      </c>
      <c r="O123" s="294">
        <v>497</v>
      </c>
      <c r="P123" s="294">
        <v>14666.168</v>
      </c>
      <c r="Q123" s="294">
        <v>24</v>
      </c>
      <c r="R123" s="295">
        <v>312</v>
      </c>
      <c r="S123" s="294">
        <v>206</v>
      </c>
    </row>
    <row r="124" spans="1:19" x14ac:dyDescent="0.2">
      <c r="A124" s="294">
        <v>243</v>
      </c>
      <c r="B124" s="294" t="s">
        <v>128</v>
      </c>
      <c r="C124" s="294">
        <v>48414</v>
      </c>
      <c r="D124" s="294">
        <v>10429</v>
      </c>
      <c r="E124" s="294">
        <v>3781.6</v>
      </c>
      <c r="F124" s="294">
        <v>4365</v>
      </c>
      <c r="G124" s="294">
        <v>51810</v>
      </c>
      <c r="H124" s="286">
        <v>1237.8</v>
      </c>
      <c r="I124" s="294">
        <v>3116.8</v>
      </c>
      <c r="J124" s="294">
        <v>0</v>
      </c>
      <c r="K124" s="294">
        <f t="shared" si="1"/>
        <v>358</v>
      </c>
      <c r="L124" s="294">
        <v>0</v>
      </c>
      <c r="M124" s="286">
        <v>0</v>
      </c>
      <c r="N124" s="294">
        <v>3896</v>
      </c>
      <c r="O124" s="294">
        <v>931</v>
      </c>
      <c r="P124" s="294">
        <v>31814.82</v>
      </c>
      <c r="Q124" s="294">
        <v>2</v>
      </c>
      <c r="R124" s="295">
        <v>161</v>
      </c>
      <c r="S124" s="294">
        <v>197</v>
      </c>
    </row>
    <row r="125" spans="1:19" x14ac:dyDescent="0.2">
      <c r="A125" s="294">
        <v>523</v>
      </c>
      <c r="B125" s="294" t="s">
        <v>129</v>
      </c>
      <c r="C125" s="294">
        <v>18295</v>
      </c>
      <c r="D125" s="294">
        <v>4292</v>
      </c>
      <c r="E125" s="294">
        <v>1118.8</v>
      </c>
      <c r="F125" s="294">
        <v>345</v>
      </c>
      <c r="G125" s="294">
        <v>18600</v>
      </c>
      <c r="H125" s="286">
        <v>0</v>
      </c>
      <c r="I125" s="294">
        <v>597.6</v>
      </c>
      <c r="J125" s="294">
        <v>0</v>
      </c>
      <c r="K125" s="294">
        <f t="shared" si="1"/>
        <v>134</v>
      </c>
      <c r="L125" s="294">
        <v>0</v>
      </c>
      <c r="M125" s="286">
        <v>0</v>
      </c>
      <c r="N125" s="294">
        <v>1685</v>
      </c>
      <c r="O125" s="294">
        <v>251</v>
      </c>
      <c r="P125" s="294">
        <v>7354.8059999999996</v>
      </c>
      <c r="Q125" s="294">
        <v>2</v>
      </c>
      <c r="R125" s="295">
        <v>101</v>
      </c>
      <c r="S125" s="294">
        <v>33</v>
      </c>
    </row>
    <row r="126" spans="1:19" x14ac:dyDescent="0.2">
      <c r="A126" s="294">
        <v>72</v>
      </c>
      <c r="B126" s="294" t="s">
        <v>131</v>
      </c>
      <c r="C126" s="294">
        <v>15722</v>
      </c>
      <c r="D126" s="294">
        <v>3000</v>
      </c>
      <c r="E126" s="294">
        <v>2062.6999999999998</v>
      </c>
      <c r="F126" s="294">
        <v>385</v>
      </c>
      <c r="G126" s="294">
        <v>17180</v>
      </c>
      <c r="H126" s="286">
        <v>0</v>
      </c>
      <c r="I126" s="294">
        <v>1015.2</v>
      </c>
      <c r="J126" s="294">
        <v>0</v>
      </c>
      <c r="K126" s="294">
        <f t="shared" si="1"/>
        <v>71</v>
      </c>
      <c r="L126" s="294">
        <v>0</v>
      </c>
      <c r="M126" s="286">
        <v>0</v>
      </c>
      <c r="N126" s="294">
        <v>2495</v>
      </c>
      <c r="O126" s="294">
        <v>168</v>
      </c>
      <c r="P126" s="294">
        <v>8392.6180000000004</v>
      </c>
      <c r="Q126" s="294">
        <v>2</v>
      </c>
      <c r="R126" s="295">
        <v>46</v>
      </c>
      <c r="S126" s="294">
        <v>25</v>
      </c>
    </row>
    <row r="127" spans="1:19" x14ac:dyDescent="0.2">
      <c r="A127" s="294">
        <v>244</v>
      </c>
      <c r="B127" s="294" t="s">
        <v>132</v>
      </c>
      <c r="C127" s="294">
        <v>12209</v>
      </c>
      <c r="D127" s="294">
        <v>2631</v>
      </c>
      <c r="E127" s="294">
        <v>801.6</v>
      </c>
      <c r="F127" s="294">
        <v>175</v>
      </c>
      <c r="G127" s="294">
        <v>10020</v>
      </c>
      <c r="H127" s="286">
        <v>0</v>
      </c>
      <c r="I127" s="294">
        <v>0</v>
      </c>
      <c r="J127" s="294">
        <v>0</v>
      </c>
      <c r="K127" s="294">
        <f t="shared" si="1"/>
        <v>49</v>
      </c>
      <c r="L127" s="294">
        <v>0</v>
      </c>
      <c r="M127" s="286">
        <v>0</v>
      </c>
      <c r="N127" s="294">
        <v>2307</v>
      </c>
      <c r="O127" s="294">
        <v>108</v>
      </c>
      <c r="P127" s="294">
        <v>4523.9639999999999</v>
      </c>
      <c r="Q127" s="294">
        <v>2</v>
      </c>
      <c r="R127" s="295">
        <v>28</v>
      </c>
      <c r="S127" s="294">
        <v>21</v>
      </c>
    </row>
    <row r="128" spans="1:19" x14ac:dyDescent="0.2">
      <c r="A128" s="294">
        <v>396</v>
      </c>
      <c r="B128" s="294" t="s">
        <v>133</v>
      </c>
      <c r="C128" s="294">
        <v>39182</v>
      </c>
      <c r="D128" s="294">
        <v>7108</v>
      </c>
      <c r="E128" s="294">
        <v>3269.2</v>
      </c>
      <c r="F128" s="294">
        <v>2310</v>
      </c>
      <c r="G128" s="294">
        <v>40590</v>
      </c>
      <c r="H128" s="286">
        <v>2509</v>
      </c>
      <c r="I128" s="294">
        <v>1142.4000000000001</v>
      </c>
      <c r="J128" s="294">
        <v>0</v>
      </c>
      <c r="K128" s="294">
        <f t="shared" si="1"/>
        <v>312</v>
      </c>
      <c r="L128" s="294">
        <v>0</v>
      </c>
      <c r="M128" s="286">
        <v>0</v>
      </c>
      <c r="N128" s="294">
        <v>2727</v>
      </c>
      <c r="O128" s="294">
        <v>44</v>
      </c>
      <c r="P128" s="294">
        <v>41442.402000000002</v>
      </c>
      <c r="Q128" s="294">
        <v>3</v>
      </c>
      <c r="R128" s="295">
        <v>138</v>
      </c>
      <c r="S128" s="294">
        <v>174</v>
      </c>
    </row>
    <row r="129" spans="1:19" x14ac:dyDescent="0.2">
      <c r="A129" s="294">
        <v>397</v>
      </c>
      <c r="B129" s="294" t="s">
        <v>134</v>
      </c>
      <c r="C129" s="294">
        <v>27234</v>
      </c>
      <c r="D129" s="294">
        <v>5832</v>
      </c>
      <c r="E129" s="294">
        <v>1679.1</v>
      </c>
      <c r="F129" s="294">
        <v>850</v>
      </c>
      <c r="G129" s="294">
        <v>22340</v>
      </c>
      <c r="H129" s="286">
        <v>0</v>
      </c>
      <c r="I129" s="294">
        <v>1364</v>
      </c>
      <c r="J129" s="294">
        <v>0</v>
      </c>
      <c r="K129" s="294">
        <f t="shared" si="1"/>
        <v>29</v>
      </c>
      <c r="L129" s="294">
        <v>0</v>
      </c>
      <c r="M129" s="286">
        <v>0</v>
      </c>
      <c r="N129" s="294">
        <v>918</v>
      </c>
      <c r="O129" s="294">
        <v>47</v>
      </c>
      <c r="P129" s="294">
        <v>22821.588</v>
      </c>
      <c r="Q129" s="294">
        <v>1</v>
      </c>
      <c r="R129" s="295">
        <v>12</v>
      </c>
      <c r="S129" s="294">
        <v>17</v>
      </c>
    </row>
    <row r="130" spans="1:19" x14ac:dyDescent="0.2">
      <c r="A130" s="294">
        <v>246</v>
      </c>
      <c r="B130" s="294" t="s">
        <v>135</v>
      </c>
      <c r="C130" s="294">
        <v>18589</v>
      </c>
      <c r="D130" s="294">
        <v>3664</v>
      </c>
      <c r="E130" s="294">
        <v>1343.2</v>
      </c>
      <c r="F130" s="294">
        <v>225</v>
      </c>
      <c r="G130" s="294">
        <v>16440</v>
      </c>
      <c r="H130" s="286">
        <v>245.66</v>
      </c>
      <c r="I130" s="294">
        <v>744</v>
      </c>
      <c r="J130" s="294">
        <v>0</v>
      </c>
      <c r="K130" s="294">
        <f t="shared" si="1"/>
        <v>100</v>
      </c>
      <c r="L130" s="294">
        <v>0</v>
      </c>
      <c r="M130" s="286">
        <v>0</v>
      </c>
      <c r="N130" s="294">
        <v>7854</v>
      </c>
      <c r="O130" s="294">
        <v>188</v>
      </c>
      <c r="P130" s="294">
        <v>4892.8879999999999</v>
      </c>
      <c r="Q130" s="294">
        <v>8</v>
      </c>
      <c r="R130" s="295">
        <v>74</v>
      </c>
      <c r="S130" s="294">
        <v>26</v>
      </c>
    </row>
    <row r="131" spans="1:19" x14ac:dyDescent="0.2">
      <c r="A131" s="294">
        <v>74</v>
      </c>
      <c r="B131" s="294" t="s">
        <v>136</v>
      </c>
      <c r="C131" s="294">
        <v>50493</v>
      </c>
      <c r="D131" s="294">
        <v>9958</v>
      </c>
      <c r="E131" s="294">
        <v>5387.3</v>
      </c>
      <c r="F131" s="294">
        <v>1850</v>
      </c>
      <c r="G131" s="294">
        <v>53020</v>
      </c>
      <c r="H131" s="286">
        <v>813.84</v>
      </c>
      <c r="I131" s="294">
        <v>3094.4</v>
      </c>
      <c r="J131" s="294">
        <v>0</v>
      </c>
      <c r="K131" s="294">
        <f t="shared" si="1"/>
        <v>228</v>
      </c>
      <c r="L131" s="294">
        <v>0</v>
      </c>
      <c r="M131" s="286">
        <v>0</v>
      </c>
      <c r="N131" s="294">
        <v>18986</v>
      </c>
      <c r="O131" s="294">
        <v>831</v>
      </c>
      <c r="P131" s="294">
        <v>25795.948</v>
      </c>
      <c r="Q131" s="294">
        <v>23</v>
      </c>
      <c r="R131" s="295">
        <v>119</v>
      </c>
      <c r="S131" s="294">
        <v>109</v>
      </c>
    </row>
    <row r="132" spans="1:19" x14ac:dyDescent="0.2">
      <c r="A132" s="294">
        <v>398</v>
      </c>
      <c r="B132" s="294" t="s">
        <v>137</v>
      </c>
      <c r="C132" s="294">
        <v>57587</v>
      </c>
      <c r="D132" s="294">
        <v>12709</v>
      </c>
      <c r="E132" s="294">
        <v>3872</v>
      </c>
      <c r="F132" s="294">
        <v>4325</v>
      </c>
      <c r="G132" s="294">
        <v>64890</v>
      </c>
      <c r="H132" s="286">
        <v>1558.38</v>
      </c>
      <c r="I132" s="294">
        <v>3268</v>
      </c>
      <c r="J132" s="294">
        <v>0</v>
      </c>
      <c r="K132" s="294">
        <f t="shared" si="1"/>
        <v>300</v>
      </c>
      <c r="L132" s="294">
        <v>0</v>
      </c>
      <c r="M132" s="286">
        <v>274.599999999999</v>
      </c>
      <c r="N132" s="294">
        <v>3811</v>
      </c>
      <c r="O132" s="294">
        <v>189</v>
      </c>
      <c r="P132" s="294">
        <v>40716.65</v>
      </c>
      <c r="Q132" s="294">
        <v>4</v>
      </c>
      <c r="R132" s="295">
        <v>168</v>
      </c>
      <c r="S132" s="294">
        <v>132</v>
      </c>
    </row>
    <row r="133" spans="1:19" x14ac:dyDescent="0.2">
      <c r="A133" s="294">
        <v>917</v>
      </c>
      <c r="B133" s="294" t="s">
        <v>138</v>
      </c>
      <c r="C133" s="294">
        <v>87086</v>
      </c>
      <c r="D133" s="294">
        <v>13532</v>
      </c>
      <c r="E133" s="294">
        <v>14643.2</v>
      </c>
      <c r="F133" s="294">
        <v>5520</v>
      </c>
      <c r="G133" s="294">
        <v>104270</v>
      </c>
      <c r="H133" s="286">
        <v>5548.6369999999997</v>
      </c>
      <c r="I133" s="294">
        <v>5602.4</v>
      </c>
      <c r="J133" s="294">
        <v>0</v>
      </c>
      <c r="K133" s="294">
        <f t="shared" ref="K133:K196" si="2">SUM(R133:S133)</f>
        <v>819</v>
      </c>
      <c r="L133" s="294">
        <v>0</v>
      </c>
      <c r="M133" s="286">
        <v>0</v>
      </c>
      <c r="N133" s="294">
        <v>4491</v>
      </c>
      <c r="O133" s="294">
        <v>62</v>
      </c>
      <c r="P133" s="294">
        <v>84517.16</v>
      </c>
      <c r="Q133" s="294">
        <v>4</v>
      </c>
      <c r="R133" s="295">
        <v>426</v>
      </c>
      <c r="S133" s="294">
        <v>393</v>
      </c>
    </row>
    <row r="134" spans="1:19" x14ac:dyDescent="0.2">
      <c r="A134" s="294">
        <v>1658</v>
      </c>
      <c r="B134" s="294" t="s">
        <v>139</v>
      </c>
      <c r="C134" s="294">
        <v>16152</v>
      </c>
      <c r="D134" s="294">
        <v>2863</v>
      </c>
      <c r="E134" s="294">
        <v>866.1</v>
      </c>
      <c r="F134" s="294">
        <v>260</v>
      </c>
      <c r="G134" s="294">
        <v>11490</v>
      </c>
      <c r="H134" s="286">
        <v>2321.66</v>
      </c>
      <c r="I134" s="294">
        <v>0</v>
      </c>
      <c r="J134" s="294">
        <v>0</v>
      </c>
      <c r="K134" s="294">
        <f t="shared" si="2"/>
        <v>67</v>
      </c>
      <c r="L134" s="294">
        <v>0</v>
      </c>
      <c r="M134" s="286">
        <v>0</v>
      </c>
      <c r="N134" s="294">
        <v>10394</v>
      </c>
      <c r="O134" s="294">
        <v>110</v>
      </c>
      <c r="P134" s="294">
        <v>4195.6379999999999</v>
      </c>
      <c r="Q134" s="294">
        <v>7</v>
      </c>
      <c r="R134" s="295">
        <v>46</v>
      </c>
      <c r="S134" s="294">
        <v>21</v>
      </c>
    </row>
    <row r="135" spans="1:19" x14ac:dyDescent="0.2">
      <c r="A135" s="294">
        <v>399</v>
      </c>
      <c r="B135" s="294" t="s">
        <v>140</v>
      </c>
      <c r="C135" s="294">
        <v>23968</v>
      </c>
      <c r="D135" s="294">
        <v>4564</v>
      </c>
      <c r="E135" s="294">
        <v>1470.5</v>
      </c>
      <c r="F135" s="294">
        <v>470</v>
      </c>
      <c r="G135" s="294">
        <v>23030</v>
      </c>
      <c r="H135" s="286">
        <v>0</v>
      </c>
      <c r="I135" s="294">
        <v>252.8</v>
      </c>
      <c r="J135" s="294">
        <v>0</v>
      </c>
      <c r="K135" s="294">
        <f t="shared" si="2"/>
        <v>44</v>
      </c>
      <c r="L135" s="294">
        <v>0</v>
      </c>
      <c r="M135" s="286">
        <v>26.2</v>
      </c>
      <c r="N135" s="294">
        <v>1869</v>
      </c>
      <c r="O135" s="294">
        <v>32</v>
      </c>
      <c r="P135" s="294">
        <v>14602.924999999999</v>
      </c>
      <c r="Q135" s="294">
        <v>3</v>
      </c>
      <c r="R135" s="295">
        <v>11</v>
      </c>
      <c r="S135" s="294">
        <v>33</v>
      </c>
    </row>
    <row r="136" spans="1:19" x14ac:dyDescent="0.2">
      <c r="A136" s="294">
        <v>163</v>
      </c>
      <c r="B136" s="294" t="s">
        <v>141</v>
      </c>
      <c r="C136" s="294">
        <v>35916</v>
      </c>
      <c r="D136" s="294">
        <v>7234</v>
      </c>
      <c r="E136" s="294">
        <v>2858.4</v>
      </c>
      <c r="F136" s="294">
        <v>455</v>
      </c>
      <c r="G136" s="294">
        <v>36780</v>
      </c>
      <c r="H136" s="286">
        <v>1003.6</v>
      </c>
      <c r="I136" s="294">
        <v>1212</v>
      </c>
      <c r="J136" s="294">
        <v>0</v>
      </c>
      <c r="K136" s="294">
        <f t="shared" si="2"/>
        <v>150</v>
      </c>
      <c r="L136" s="294">
        <v>0</v>
      </c>
      <c r="M136" s="286">
        <v>0</v>
      </c>
      <c r="N136" s="294">
        <v>13791</v>
      </c>
      <c r="O136" s="294">
        <v>108</v>
      </c>
      <c r="P136" s="294">
        <v>12640.245999999999</v>
      </c>
      <c r="Q136" s="294">
        <v>9</v>
      </c>
      <c r="R136" s="295">
        <v>117</v>
      </c>
      <c r="S136" s="294">
        <v>33</v>
      </c>
    </row>
    <row r="137" spans="1:19" x14ac:dyDescent="0.2">
      <c r="A137" s="294">
        <v>530</v>
      </c>
      <c r="B137" s="294" t="s">
        <v>142</v>
      </c>
      <c r="C137" s="294">
        <v>40142</v>
      </c>
      <c r="D137" s="294">
        <v>7562</v>
      </c>
      <c r="E137" s="294">
        <v>2968</v>
      </c>
      <c r="F137" s="294">
        <v>2700</v>
      </c>
      <c r="G137" s="294">
        <v>42710</v>
      </c>
      <c r="H137" s="286">
        <v>318.24</v>
      </c>
      <c r="I137" s="294">
        <v>2208</v>
      </c>
      <c r="J137" s="294">
        <v>0</v>
      </c>
      <c r="K137" s="294">
        <f t="shared" si="2"/>
        <v>299</v>
      </c>
      <c r="L137" s="294">
        <v>0</v>
      </c>
      <c r="M137" s="286">
        <v>0</v>
      </c>
      <c r="N137" s="294">
        <v>4110</v>
      </c>
      <c r="O137" s="294">
        <v>1899</v>
      </c>
      <c r="P137" s="294">
        <v>28044.16</v>
      </c>
      <c r="Q137" s="294">
        <v>3</v>
      </c>
      <c r="R137" s="295">
        <v>207</v>
      </c>
      <c r="S137" s="294">
        <v>92</v>
      </c>
    </row>
    <row r="138" spans="1:19" x14ac:dyDescent="0.2">
      <c r="A138" s="294">
        <v>794</v>
      </c>
      <c r="B138" s="294" t="s">
        <v>143</v>
      </c>
      <c r="C138" s="294">
        <v>92423</v>
      </c>
      <c r="D138" s="294">
        <v>18754</v>
      </c>
      <c r="E138" s="294">
        <v>9715.2999999999993</v>
      </c>
      <c r="F138" s="294">
        <v>8765</v>
      </c>
      <c r="G138" s="294">
        <v>106570</v>
      </c>
      <c r="H138" s="286">
        <v>3112.58</v>
      </c>
      <c r="I138" s="294">
        <v>4098.3999999999996</v>
      </c>
      <c r="J138" s="294">
        <v>0</v>
      </c>
      <c r="K138" s="294">
        <f t="shared" si="2"/>
        <v>970</v>
      </c>
      <c r="L138" s="294">
        <v>0</v>
      </c>
      <c r="M138" s="286">
        <v>0</v>
      </c>
      <c r="N138" s="294">
        <v>5313</v>
      </c>
      <c r="O138" s="294">
        <v>162</v>
      </c>
      <c r="P138" s="294">
        <v>72008.183000000005</v>
      </c>
      <c r="Q138" s="294">
        <v>1</v>
      </c>
      <c r="R138" s="295">
        <v>511</v>
      </c>
      <c r="S138" s="294">
        <v>459</v>
      </c>
    </row>
    <row r="139" spans="1:19" x14ac:dyDescent="0.2">
      <c r="A139" s="294">
        <v>531</v>
      </c>
      <c r="B139" s="294" t="s">
        <v>144</v>
      </c>
      <c r="C139" s="294">
        <v>31202</v>
      </c>
      <c r="D139" s="294">
        <v>7675</v>
      </c>
      <c r="E139" s="294">
        <v>1525.3</v>
      </c>
      <c r="F139" s="294">
        <v>1625</v>
      </c>
      <c r="G139" s="294">
        <v>30010</v>
      </c>
      <c r="H139" s="286">
        <v>0</v>
      </c>
      <c r="I139" s="294">
        <v>0</v>
      </c>
      <c r="J139" s="294">
        <v>0</v>
      </c>
      <c r="K139" s="294">
        <f t="shared" si="2"/>
        <v>199</v>
      </c>
      <c r="L139" s="294">
        <v>220.29999999999899</v>
      </c>
      <c r="M139" s="286">
        <v>0</v>
      </c>
      <c r="N139" s="294">
        <v>1049</v>
      </c>
      <c r="O139" s="294">
        <v>141</v>
      </c>
      <c r="P139" s="294">
        <v>22526.811000000002</v>
      </c>
      <c r="Q139" s="294">
        <v>1</v>
      </c>
      <c r="R139" s="295">
        <v>126</v>
      </c>
      <c r="S139" s="294">
        <v>73</v>
      </c>
    </row>
    <row r="140" spans="1:19" x14ac:dyDescent="0.2">
      <c r="A140" s="294">
        <v>164</v>
      </c>
      <c r="B140" s="294" t="s">
        <v>386</v>
      </c>
      <c r="C140" s="294">
        <v>81140</v>
      </c>
      <c r="D140" s="294">
        <v>15189</v>
      </c>
      <c r="E140" s="294">
        <v>9013.7000000000007</v>
      </c>
      <c r="F140" s="294">
        <v>7005</v>
      </c>
      <c r="G140" s="294">
        <v>89030</v>
      </c>
      <c r="H140" s="286">
        <v>3672.36</v>
      </c>
      <c r="I140" s="294">
        <v>4908</v>
      </c>
      <c r="J140" s="294">
        <v>0</v>
      </c>
      <c r="K140" s="294">
        <f t="shared" si="2"/>
        <v>433</v>
      </c>
      <c r="L140" s="294">
        <v>0</v>
      </c>
      <c r="M140" s="286">
        <v>22.799999999999301</v>
      </c>
      <c r="N140" s="294">
        <v>6082</v>
      </c>
      <c r="O140" s="294">
        <v>101</v>
      </c>
      <c r="P140" s="294">
        <v>71834.554000000004</v>
      </c>
      <c r="Q140" s="294">
        <v>3</v>
      </c>
      <c r="R140" s="295">
        <v>225</v>
      </c>
      <c r="S140" s="294">
        <v>208</v>
      </c>
    </row>
    <row r="141" spans="1:19" x14ac:dyDescent="0.2">
      <c r="A141" s="294">
        <v>1966</v>
      </c>
      <c r="B141" s="294" t="s">
        <v>686</v>
      </c>
      <c r="C141" s="294">
        <v>47801</v>
      </c>
      <c r="D141" s="294">
        <v>9239</v>
      </c>
      <c r="E141" s="294">
        <v>4949.8999999999996</v>
      </c>
      <c r="F141" s="294">
        <v>770</v>
      </c>
      <c r="G141" s="294">
        <v>40900</v>
      </c>
      <c r="H141" s="286">
        <v>0</v>
      </c>
      <c r="I141" s="294">
        <v>1065.5999999999999</v>
      </c>
      <c r="J141" s="294">
        <v>0</v>
      </c>
      <c r="K141" s="294">
        <f t="shared" si="2"/>
        <v>230</v>
      </c>
      <c r="L141" s="294">
        <v>0</v>
      </c>
      <c r="M141" s="286">
        <v>0</v>
      </c>
      <c r="N141" s="294">
        <v>47838</v>
      </c>
      <c r="O141" s="294">
        <v>2033</v>
      </c>
      <c r="P141" s="294">
        <v>9418.11</v>
      </c>
      <c r="Q141" s="294">
        <v>41</v>
      </c>
      <c r="R141" s="295">
        <v>146</v>
      </c>
      <c r="S141" s="294">
        <v>84</v>
      </c>
    </row>
    <row r="142" spans="1:19" x14ac:dyDescent="0.2">
      <c r="A142" s="294">
        <v>252</v>
      </c>
      <c r="B142" s="294" t="s">
        <v>145</v>
      </c>
      <c r="C142" s="294">
        <v>16454</v>
      </c>
      <c r="D142" s="294">
        <v>3028</v>
      </c>
      <c r="E142" s="294">
        <v>1031.5999999999999</v>
      </c>
      <c r="F142" s="294">
        <v>355</v>
      </c>
      <c r="G142" s="294">
        <v>13310</v>
      </c>
      <c r="H142" s="286">
        <v>0</v>
      </c>
      <c r="I142" s="294">
        <v>0</v>
      </c>
      <c r="J142" s="294">
        <v>0</v>
      </c>
      <c r="K142" s="294">
        <f t="shared" si="2"/>
        <v>29</v>
      </c>
      <c r="L142" s="294">
        <v>0</v>
      </c>
      <c r="M142" s="286">
        <v>0</v>
      </c>
      <c r="N142" s="294">
        <v>3970</v>
      </c>
      <c r="O142" s="294">
        <v>184</v>
      </c>
      <c r="P142" s="294">
        <v>5868.4920000000002</v>
      </c>
      <c r="Q142" s="294">
        <v>4</v>
      </c>
      <c r="R142" s="295">
        <v>15</v>
      </c>
      <c r="S142" s="294">
        <v>14</v>
      </c>
    </row>
    <row r="143" spans="1:19" x14ac:dyDescent="0.2">
      <c r="A143" s="294">
        <v>797</v>
      </c>
      <c r="B143" s="294" t="s">
        <v>146</v>
      </c>
      <c r="C143" s="294">
        <v>44692</v>
      </c>
      <c r="D143" s="294">
        <v>8531</v>
      </c>
      <c r="E143" s="294">
        <v>3166.6</v>
      </c>
      <c r="F143" s="294">
        <v>1950</v>
      </c>
      <c r="G143" s="294">
        <v>45620</v>
      </c>
      <c r="H143" s="286">
        <v>194.04</v>
      </c>
      <c r="I143" s="294">
        <v>912.8</v>
      </c>
      <c r="J143" s="294">
        <v>0</v>
      </c>
      <c r="K143" s="294">
        <f t="shared" si="2"/>
        <v>238</v>
      </c>
      <c r="L143" s="294">
        <v>0</v>
      </c>
      <c r="M143" s="286">
        <v>0</v>
      </c>
      <c r="N143" s="294">
        <v>7880</v>
      </c>
      <c r="O143" s="294">
        <v>242</v>
      </c>
      <c r="P143" s="294">
        <v>21036.288</v>
      </c>
      <c r="Q143" s="294">
        <v>3</v>
      </c>
      <c r="R143" s="295">
        <v>168</v>
      </c>
      <c r="S143" s="294">
        <v>70</v>
      </c>
    </row>
    <row r="144" spans="1:19" x14ac:dyDescent="0.2">
      <c r="A144" s="294">
        <v>534</v>
      </c>
      <c r="B144" s="294" t="s">
        <v>147</v>
      </c>
      <c r="C144" s="294">
        <v>22209</v>
      </c>
      <c r="D144" s="294">
        <v>4229</v>
      </c>
      <c r="E144" s="294">
        <v>1994.9</v>
      </c>
      <c r="F144" s="294">
        <v>715</v>
      </c>
      <c r="G144" s="294">
        <v>20340</v>
      </c>
      <c r="H144" s="286">
        <v>160.38</v>
      </c>
      <c r="I144" s="294">
        <v>700</v>
      </c>
      <c r="J144" s="294">
        <v>0</v>
      </c>
      <c r="K144" s="294">
        <f t="shared" si="2"/>
        <v>95</v>
      </c>
      <c r="L144" s="294">
        <v>0</v>
      </c>
      <c r="M144" s="286">
        <v>380.4</v>
      </c>
      <c r="N144" s="294">
        <v>1291</v>
      </c>
      <c r="O144" s="294">
        <v>55</v>
      </c>
      <c r="P144" s="294">
        <v>15471.071</v>
      </c>
      <c r="Q144" s="294">
        <v>2</v>
      </c>
      <c r="R144" s="295">
        <v>59</v>
      </c>
      <c r="S144" s="294">
        <v>36</v>
      </c>
    </row>
    <row r="145" spans="1:19" x14ac:dyDescent="0.2">
      <c r="A145" s="294">
        <v>798</v>
      </c>
      <c r="B145" s="294" t="s">
        <v>148</v>
      </c>
      <c r="C145" s="294">
        <v>15518</v>
      </c>
      <c r="D145" s="294">
        <v>2885</v>
      </c>
      <c r="E145" s="294">
        <v>869.9</v>
      </c>
      <c r="F145" s="294">
        <v>185</v>
      </c>
      <c r="G145" s="294">
        <v>11910</v>
      </c>
      <c r="H145" s="286">
        <v>0</v>
      </c>
      <c r="I145" s="294">
        <v>0</v>
      </c>
      <c r="J145" s="294">
        <v>0</v>
      </c>
      <c r="K145" s="294">
        <f t="shared" si="2"/>
        <v>58</v>
      </c>
      <c r="L145" s="294">
        <v>0</v>
      </c>
      <c r="M145" s="286">
        <v>0</v>
      </c>
      <c r="N145" s="294">
        <v>9483</v>
      </c>
      <c r="O145" s="294">
        <v>168</v>
      </c>
      <c r="P145" s="294">
        <v>4271.085</v>
      </c>
      <c r="Q145" s="294">
        <v>9</v>
      </c>
      <c r="R145" s="295">
        <v>19</v>
      </c>
      <c r="S145" s="294">
        <v>39</v>
      </c>
    </row>
    <row r="146" spans="1:19" x14ac:dyDescent="0.2">
      <c r="A146" s="294">
        <v>402</v>
      </c>
      <c r="B146" s="294" t="s">
        <v>149</v>
      </c>
      <c r="C146" s="294">
        <v>90831</v>
      </c>
      <c r="D146" s="294">
        <v>18663</v>
      </c>
      <c r="E146" s="294">
        <v>9501.2999999999993</v>
      </c>
      <c r="F146" s="294">
        <v>7575</v>
      </c>
      <c r="G146" s="294">
        <v>98700</v>
      </c>
      <c r="H146" s="286">
        <v>3531.88</v>
      </c>
      <c r="I146" s="294">
        <v>6660.8</v>
      </c>
      <c r="J146" s="294">
        <v>0</v>
      </c>
      <c r="K146" s="294">
        <f t="shared" si="2"/>
        <v>413</v>
      </c>
      <c r="L146" s="294">
        <v>0</v>
      </c>
      <c r="M146" s="286">
        <v>1185.5999999999999</v>
      </c>
      <c r="N146" s="294">
        <v>4544</v>
      </c>
      <c r="O146" s="294">
        <v>91</v>
      </c>
      <c r="P146" s="294">
        <v>118269.25</v>
      </c>
      <c r="Q146" s="294">
        <v>5</v>
      </c>
      <c r="R146" s="295">
        <v>150</v>
      </c>
      <c r="S146" s="294">
        <v>263</v>
      </c>
    </row>
    <row r="147" spans="1:19" x14ac:dyDescent="0.2">
      <c r="A147" s="294">
        <v>1963</v>
      </c>
      <c r="B147" s="294" t="s">
        <v>691</v>
      </c>
      <c r="C147" s="294">
        <v>87401</v>
      </c>
      <c r="D147" s="294">
        <v>16965</v>
      </c>
      <c r="E147" s="294">
        <v>5356.9</v>
      </c>
      <c r="F147" s="294">
        <v>1800</v>
      </c>
      <c r="G147" s="294">
        <v>62800</v>
      </c>
      <c r="H147" s="286">
        <v>566</v>
      </c>
      <c r="I147" s="294">
        <v>2637.6</v>
      </c>
      <c r="J147" s="294">
        <v>0</v>
      </c>
      <c r="K147" s="294">
        <f t="shared" si="2"/>
        <v>340</v>
      </c>
      <c r="L147" s="294">
        <v>0</v>
      </c>
      <c r="M147" s="286">
        <v>3.6999999999998199</v>
      </c>
      <c r="N147" s="294">
        <v>26851</v>
      </c>
      <c r="O147" s="294">
        <v>5517</v>
      </c>
      <c r="P147" s="294">
        <v>31293.075000000001</v>
      </c>
      <c r="Q147" s="294">
        <v>29</v>
      </c>
      <c r="R147" s="295">
        <v>214</v>
      </c>
      <c r="S147" s="294">
        <v>126</v>
      </c>
    </row>
    <row r="148" spans="1:19" x14ac:dyDescent="0.2">
      <c r="A148" s="294">
        <v>1735</v>
      </c>
      <c r="B148" s="294" t="s">
        <v>150</v>
      </c>
      <c r="C148" s="294">
        <v>35017</v>
      </c>
      <c r="D148" s="294">
        <v>6432</v>
      </c>
      <c r="E148" s="294">
        <v>2556.6999999999998</v>
      </c>
      <c r="F148" s="294">
        <v>735</v>
      </c>
      <c r="G148" s="294">
        <v>30230</v>
      </c>
      <c r="H148" s="286">
        <v>0</v>
      </c>
      <c r="I148" s="294">
        <v>451.2</v>
      </c>
      <c r="J148" s="294">
        <v>0</v>
      </c>
      <c r="K148" s="294">
        <f t="shared" si="2"/>
        <v>145</v>
      </c>
      <c r="L148" s="294">
        <v>0</v>
      </c>
      <c r="M148" s="286">
        <v>0</v>
      </c>
      <c r="N148" s="294">
        <v>21236</v>
      </c>
      <c r="O148" s="294">
        <v>305</v>
      </c>
      <c r="P148" s="294">
        <v>9580.2810000000009</v>
      </c>
      <c r="Q148" s="294">
        <v>9</v>
      </c>
      <c r="R148" s="295">
        <v>86</v>
      </c>
      <c r="S148" s="294">
        <v>59</v>
      </c>
    </row>
    <row r="149" spans="1:19" x14ac:dyDescent="0.2">
      <c r="A149" s="294">
        <v>1911</v>
      </c>
      <c r="B149" s="294" t="s">
        <v>512</v>
      </c>
      <c r="C149" s="294">
        <v>48432</v>
      </c>
      <c r="D149" s="294">
        <v>9223</v>
      </c>
      <c r="E149" s="294">
        <v>3879</v>
      </c>
      <c r="F149" s="294">
        <v>765</v>
      </c>
      <c r="G149" s="294">
        <v>42600</v>
      </c>
      <c r="H149" s="286">
        <v>0</v>
      </c>
      <c r="I149" s="294">
        <v>785.6</v>
      </c>
      <c r="J149" s="294">
        <v>0</v>
      </c>
      <c r="K149" s="294">
        <f t="shared" si="2"/>
        <v>253</v>
      </c>
      <c r="L149" s="294">
        <v>0</v>
      </c>
      <c r="M149" s="286">
        <v>0</v>
      </c>
      <c r="N149" s="294">
        <v>35752</v>
      </c>
      <c r="O149" s="294">
        <v>1772</v>
      </c>
      <c r="P149" s="294">
        <v>9118.98</v>
      </c>
      <c r="Q149" s="294">
        <v>29</v>
      </c>
      <c r="R149" s="295">
        <v>165</v>
      </c>
      <c r="S149" s="294">
        <v>88</v>
      </c>
    </row>
    <row r="150" spans="1:19" x14ac:dyDescent="0.2">
      <c r="A150" s="294">
        <v>118</v>
      </c>
      <c r="B150" s="294" t="s">
        <v>151</v>
      </c>
      <c r="C150" s="294">
        <v>55699</v>
      </c>
      <c r="D150" s="294">
        <v>11258</v>
      </c>
      <c r="E150" s="294">
        <v>6260.7</v>
      </c>
      <c r="F150" s="294">
        <v>1330</v>
      </c>
      <c r="G150" s="294">
        <v>60500</v>
      </c>
      <c r="H150" s="286">
        <v>1658.3</v>
      </c>
      <c r="I150" s="294">
        <v>2641.6</v>
      </c>
      <c r="J150" s="294">
        <v>0</v>
      </c>
      <c r="K150" s="294">
        <f t="shared" si="2"/>
        <v>544</v>
      </c>
      <c r="L150" s="294">
        <v>0</v>
      </c>
      <c r="M150" s="286">
        <v>0</v>
      </c>
      <c r="N150" s="294">
        <v>12760</v>
      </c>
      <c r="O150" s="294">
        <v>165</v>
      </c>
      <c r="P150" s="294">
        <v>30674.017</v>
      </c>
      <c r="Q150" s="294">
        <v>17</v>
      </c>
      <c r="R150" s="295">
        <v>361</v>
      </c>
      <c r="S150" s="294">
        <v>183</v>
      </c>
    </row>
    <row r="151" spans="1:19" x14ac:dyDescent="0.2">
      <c r="A151" s="294">
        <v>405</v>
      </c>
      <c r="B151" s="294" t="s">
        <v>153</v>
      </c>
      <c r="C151" s="294">
        <v>73261</v>
      </c>
      <c r="D151" s="294">
        <v>14683</v>
      </c>
      <c r="E151" s="294">
        <v>7280.6</v>
      </c>
      <c r="F151" s="294">
        <v>6810</v>
      </c>
      <c r="G151" s="294">
        <v>84970</v>
      </c>
      <c r="H151" s="286">
        <v>2551.6999999999998</v>
      </c>
      <c r="I151" s="294">
        <v>5997.6</v>
      </c>
      <c r="J151" s="294">
        <v>0</v>
      </c>
      <c r="K151" s="294">
        <f t="shared" si="2"/>
        <v>477</v>
      </c>
      <c r="L151" s="294">
        <v>0</v>
      </c>
      <c r="M151" s="286">
        <v>0</v>
      </c>
      <c r="N151" s="294">
        <v>2027</v>
      </c>
      <c r="O151" s="294">
        <v>119</v>
      </c>
      <c r="P151" s="294">
        <v>55733.091999999997</v>
      </c>
      <c r="Q151" s="294">
        <v>1</v>
      </c>
      <c r="R151" s="295">
        <v>248</v>
      </c>
      <c r="S151" s="294">
        <v>229</v>
      </c>
    </row>
    <row r="152" spans="1:19" x14ac:dyDescent="0.2">
      <c r="A152" s="294">
        <v>1507</v>
      </c>
      <c r="B152" s="294" t="s">
        <v>154</v>
      </c>
      <c r="C152" s="294">
        <v>42429</v>
      </c>
      <c r="D152" s="294">
        <v>7610</v>
      </c>
      <c r="E152" s="294">
        <v>2934.4</v>
      </c>
      <c r="F152" s="294">
        <v>555</v>
      </c>
      <c r="G152" s="294">
        <v>38730</v>
      </c>
      <c r="H152" s="286">
        <v>166.32</v>
      </c>
      <c r="I152" s="294">
        <v>1591.2</v>
      </c>
      <c r="J152" s="294">
        <v>0</v>
      </c>
      <c r="K152" s="294">
        <f t="shared" si="2"/>
        <v>100</v>
      </c>
      <c r="L152" s="294">
        <v>0</v>
      </c>
      <c r="M152" s="286">
        <v>0</v>
      </c>
      <c r="N152" s="294">
        <v>18866</v>
      </c>
      <c r="O152" s="294">
        <v>326</v>
      </c>
      <c r="P152" s="294">
        <v>11047.704</v>
      </c>
      <c r="Q152" s="294">
        <v>17</v>
      </c>
      <c r="R152" s="295">
        <v>49</v>
      </c>
      <c r="S152" s="294">
        <v>51</v>
      </c>
    </row>
    <row r="153" spans="1:19" x14ac:dyDescent="0.2">
      <c r="A153" s="294">
        <v>321</v>
      </c>
      <c r="B153" s="294" t="s">
        <v>155</v>
      </c>
      <c r="C153" s="294">
        <v>50146</v>
      </c>
      <c r="D153" s="294">
        <v>11789</v>
      </c>
      <c r="E153" s="294">
        <v>2033.4</v>
      </c>
      <c r="F153" s="294">
        <v>2285</v>
      </c>
      <c r="G153" s="294">
        <v>49640</v>
      </c>
      <c r="H153" s="286">
        <v>1223.74</v>
      </c>
      <c r="I153" s="294">
        <v>1728.8</v>
      </c>
      <c r="J153" s="294">
        <v>0</v>
      </c>
      <c r="K153" s="294">
        <f t="shared" si="2"/>
        <v>89</v>
      </c>
      <c r="L153" s="294">
        <v>0</v>
      </c>
      <c r="M153" s="286">
        <v>462.3</v>
      </c>
      <c r="N153" s="294">
        <v>5490</v>
      </c>
      <c r="O153" s="294">
        <v>408</v>
      </c>
      <c r="P153" s="294">
        <v>31368.455999999998</v>
      </c>
      <c r="Q153" s="294">
        <v>9</v>
      </c>
      <c r="R153" s="295">
        <v>52</v>
      </c>
      <c r="S153" s="294">
        <v>37</v>
      </c>
    </row>
    <row r="154" spans="1:19" x14ac:dyDescent="0.2">
      <c r="A154" s="294">
        <v>406</v>
      </c>
      <c r="B154" s="294" t="s">
        <v>156</v>
      </c>
      <c r="C154" s="294">
        <v>41273</v>
      </c>
      <c r="D154" s="294">
        <v>7892</v>
      </c>
      <c r="E154" s="294">
        <v>3307.4</v>
      </c>
      <c r="F154" s="294">
        <v>3050</v>
      </c>
      <c r="G154" s="294">
        <v>42340</v>
      </c>
      <c r="H154" s="286">
        <v>802.68380000000002</v>
      </c>
      <c r="I154" s="294">
        <v>1899.2</v>
      </c>
      <c r="J154" s="294">
        <v>0</v>
      </c>
      <c r="K154" s="294">
        <f t="shared" si="2"/>
        <v>152</v>
      </c>
      <c r="L154" s="294">
        <v>0</v>
      </c>
      <c r="M154" s="286">
        <v>0</v>
      </c>
      <c r="N154" s="294">
        <v>1581</v>
      </c>
      <c r="O154" s="294">
        <v>751</v>
      </c>
      <c r="P154" s="294">
        <v>38766.074000000001</v>
      </c>
      <c r="Q154" s="294">
        <v>5</v>
      </c>
      <c r="R154" s="295">
        <v>78</v>
      </c>
      <c r="S154" s="294">
        <v>74</v>
      </c>
    </row>
    <row r="155" spans="1:19" x14ac:dyDescent="0.2">
      <c r="A155" s="294">
        <v>677</v>
      </c>
      <c r="B155" s="294" t="s">
        <v>157</v>
      </c>
      <c r="C155" s="294">
        <v>27556</v>
      </c>
      <c r="D155" s="294">
        <v>4530</v>
      </c>
      <c r="E155" s="294">
        <v>2491.6999999999998</v>
      </c>
      <c r="F155" s="294">
        <v>440</v>
      </c>
      <c r="G155" s="294">
        <v>26990</v>
      </c>
      <c r="H155" s="286">
        <v>308.88</v>
      </c>
      <c r="I155" s="294">
        <v>1001.6</v>
      </c>
      <c r="J155" s="294">
        <v>0</v>
      </c>
      <c r="K155" s="294">
        <f t="shared" si="2"/>
        <v>110</v>
      </c>
      <c r="L155" s="294">
        <v>0</v>
      </c>
      <c r="M155" s="286">
        <v>0</v>
      </c>
      <c r="N155" s="294">
        <v>20124</v>
      </c>
      <c r="O155" s="294">
        <v>341</v>
      </c>
      <c r="P155" s="294">
        <v>7003.1909999999998</v>
      </c>
      <c r="Q155" s="294">
        <v>16</v>
      </c>
      <c r="R155" s="295">
        <v>55</v>
      </c>
      <c r="S155" s="294">
        <v>55</v>
      </c>
    </row>
    <row r="156" spans="1:19" x14ac:dyDescent="0.2">
      <c r="A156" s="294">
        <v>353</v>
      </c>
      <c r="B156" s="294" t="s">
        <v>158</v>
      </c>
      <c r="C156" s="294">
        <v>34109</v>
      </c>
      <c r="D156" s="294">
        <v>7277</v>
      </c>
      <c r="E156" s="294">
        <v>2134.1</v>
      </c>
      <c r="F156" s="294">
        <v>3345</v>
      </c>
      <c r="G156" s="294">
        <v>32820</v>
      </c>
      <c r="H156" s="286">
        <v>645.48</v>
      </c>
      <c r="I156" s="294">
        <v>1040</v>
      </c>
      <c r="J156" s="294">
        <v>0</v>
      </c>
      <c r="K156" s="294">
        <f t="shared" si="2"/>
        <v>160</v>
      </c>
      <c r="L156" s="294">
        <v>0</v>
      </c>
      <c r="M156" s="286">
        <v>402.9</v>
      </c>
      <c r="N156" s="294">
        <v>2092</v>
      </c>
      <c r="O156" s="294">
        <v>76</v>
      </c>
      <c r="P156" s="294">
        <v>26897.870999999999</v>
      </c>
      <c r="Q156" s="294">
        <v>2</v>
      </c>
      <c r="R156" s="295">
        <v>75</v>
      </c>
      <c r="S156" s="294">
        <v>85</v>
      </c>
    </row>
    <row r="157" spans="1:19" x14ac:dyDescent="0.2">
      <c r="A157" s="294">
        <v>1884</v>
      </c>
      <c r="B157" s="294" t="s">
        <v>387</v>
      </c>
      <c r="C157" s="294">
        <v>27297</v>
      </c>
      <c r="D157" s="294">
        <v>5178</v>
      </c>
      <c r="E157" s="294">
        <v>1634.6</v>
      </c>
      <c r="F157" s="294">
        <v>710</v>
      </c>
      <c r="G157" s="294">
        <v>20100</v>
      </c>
      <c r="H157" s="286">
        <v>0</v>
      </c>
      <c r="I157" s="294">
        <v>0</v>
      </c>
      <c r="J157" s="294">
        <v>0</v>
      </c>
      <c r="K157" s="294">
        <f t="shared" si="2"/>
        <v>178</v>
      </c>
      <c r="L157" s="294">
        <v>0</v>
      </c>
      <c r="M157" s="286">
        <v>0</v>
      </c>
      <c r="N157" s="294">
        <v>6317</v>
      </c>
      <c r="O157" s="294">
        <v>907</v>
      </c>
      <c r="P157" s="294">
        <v>7504.48</v>
      </c>
      <c r="Q157" s="294">
        <v>17</v>
      </c>
      <c r="R157" s="295">
        <v>140</v>
      </c>
      <c r="S157" s="294">
        <v>38</v>
      </c>
    </row>
    <row r="158" spans="1:19" x14ac:dyDescent="0.2">
      <c r="A158" s="294">
        <v>166</v>
      </c>
      <c r="B158" s="294" t="s">
        <v>159</v>
      </c>
      <c r="C158" s="294">
        <v>54319</v>
      </c>
      <c r="D158" s="294">
        <v>12726</v>
      </c>
      <c r="E158" s="294">
        <v>4561</v>
      </c>
      <c r="F158" s="294">
        <v>1815</v>
      </c>
      <c r="G158" s="294">
        <v>56560</v>
      </c>
      <c r="H158" s="286">
        <v>1287.32</v>
      </c>
      <c r="I158" s="294">
        <v>3301.6</v>
      </c>
      <c r="J158" s="294">
        <v>0</v>
      </c>
      <c r="K158" s="294">
        <f t="shared" si="2"/>
        <v>314</v>
      </c>
      <c r="L158" s="294">
        <v>0</v>
      </c>
      <c r="M158" s="286">
        <v>0</v>
      </c>
      <c r="N158" s="294">
        <v>14133</v>
      </c>
      <c r="O158" s="294">
        <v>2046</v>
      </c>
      <c r="P158" s="294">
        <v>33286.230000000003</v>
      </c>
      <c r="Q158" s="294">
        <v>10</v>
      </c>
      <c r="R158" s="295">
        <v>222</v>
      </c>
      <c r="S158" s="294">
        <v>92</v>
      </c>
    </row>
    <row r="159" spans="1:19" x14ac:dyDescent="0.2">
      <c r="A159" s="294">
        <v>678</v>
      </c>
      <c r="B159" s="294" t="s">
        <v>160</v>
      </c>
      <c r="C159" s="294">
        <v>12695</v>
      </c>
      <c r="D159" s="294">
        <v>2762</v>
      </c>
      <c r="E159" s="294">
        <v>677.1</v>
      </c>
      <c r="F159" s="294">
        <v>230</v>
      </c>
      <c r="G159" s="294">
        <v>12370</v>
      </c>
      <c r="H159" s="286">
        <v>462.96</v>
      </c>
      <c r="I159" s="294">
        <v>302.39999999999998</v>
      </c>
      <c r="J159" s="294">
        <v>0</v>
      </c>
      <c r="K159" s="294">
        <f t="shared" si="2"/>
        <v>65</v>
      </c>
      <c r="L159" s="294">
        <v>0</v>
      </c>
      <c r="M159" s="286">
        <v>376</v>
      </c>
      <c r="N159" s="294">
        <v>3706</v>
      </c>
      <c r="O159" s="294">
        <v>110</v>
      </c>
      <c r="P159" s="294">
        <v>3643.605</v>
      </c>
      <c r="Q159" s="294">
        <v>4</v>
      </c>
      <c r="R159" s="295">
        <v>35</v>
      </c>
      <c r="S159" s="294">
        <v>30</v>
      </c>
    </row>
    <row r="160" spans="1:19" x14ac:dyDescent="0.2">
      <c r="A160" s="294">
        <v>537</v>
      </c>
      <c r="B160" s="294" t="s">
        <v>161</v>
      </c>
      <c r="C160" s="294">
        <v>65753</v>
      </c>
      <c r="D160" s="294">
        <v>14649</v>
      </c>
      <c r="E160" s="294">
        <v>4695.2</v>
      </c>
      <c r="F160" s="294">
        <v>1685</v>
      </c>
      <c r="G160" s="294">
        <v>67430</v>
      </c>
      <c r="H160" s="286">
        <v>1090.46</v>
      </c>
      <c r="I160" s="294">
        <v>1949.6</v>
      </c>
      <c r="J160" s="294">
        <v>0</v>
      </c>
      <c r="K160" s="294">
        <f t="shared" si="2"/>
        <v>660</v>
      </c>
      <c r="L160" s="294">
        <v>0</v>
      </c>
      <c r="M160" s="286">
        <v>0</v>
      </c>
      <c r="N160" s="294">
        <v>2472</v>
      </c>
      <c r="O160" s="294">
        <v>166</v>
      </c>
      <c r="P160" s="294">
        <v>58234.343999999997</v>
      </c>
      <c r="Q160" s="294">
        <v>5</v>
      </c>
      <c r="R160" s="295">
        <v>439</v>
      </c>
      <c r="S160" s="294">
        <v>221</v>
      </c>
    </row>
    <row r="161" spans="1:19" x14ac:dyDescent="0.2">
      <c r="A161" s="294">
        <v>928</v>
      </c>
      <c r="B161" s="294" t="s">
        <v>162</v>
      </c>
      <c r="C161" s="294">
        <v>45749</v>
      </c>
      <c r="D161" s="294">
        <v>6853</v>
      </c>
      <c r="E161" s="294">
        <v>7258.1</v>
      </c>
      <c r="F161" s="294">
        <v>1870</v>
      </c>
      <c r="G161" s="294">
        <v>48310</v>
      </c>
      <c r="H161" s="286">
        <v>864.94</v>
      </c>
      <c r="I161" s="294">
        <v>256</v>
      </c>
      <c r="J161" s="294">
        <v>0</v>
      </c>
      <c r="K161" s="294">
        <f t="shared" si="2"/>
        <v>469</v>
      </c>
      <c r="L161" s="294">
        <v>0</v>
      </c>
      <c r="M161" s="286">
        <v>0</v>
      </c>
      <c r="N161" s="294">
        <v>2191</v>
      </c>
      <c r="O161" s="294">
        <v>24</v>
      </c>
      <c r="P161" s="294">
        <v>42091.707000000002</v>
      </c>
      <c r="Q161" s="294">
        <v>1</v>
      </c>
      <c r="R161" s="295">
        <v>321</v>
      </c>
      <c r="S161" s="294">
        <v>148</v>
      </c>
    </row>
    <row r="162" spans="1:19" x14ac:dyDescent="0.2">
      <c r="A162" s="294">
        <v>1598</v>
      </c>
      <c r="B162" s="294" t="s">
        <v>163</v>
      </c>
      <c r="C162" s="294">
        <v>22749</v>
      </c>
      <c r="D162" s="294">
        <v>4547</v>
      </c>
      <c r="E162" s="294">
        <v>1519</v>
      </c>
      <c r="F162" s="294">
        <v>385</v>
      </c>
      <c r="G162" s="294">
        <v>15230</v>
      </c>
      <c r="H162" s="286">
        <v>0</v>
      </c>
      <c r="I162" s="294">
        <v>0</v>
      </c>
      <c r="J162" s="294">
        <v>0</v>
      </c>
      <c r="K162" s="294">
        <f t="shared" si="2"/>
        <v>102</v>
      </c>
      <c r="L162" s="294">
        <v>0</v>
      </c>
      <c r="M162" s="286">
        <v>0</v>
      </c>
      <c r="N162" s="294">
        <v>8037</v>
      </c>
      <c r="O162" s="294">
        <v>292</v>
      </c>
      <c r="P162" s="294">
        <v>4066</v>
      </c>
      <c r="Q162" s="294">
        <v>19</v>
      </c>
      <c r="R162" s="295">
        <v>61</v>
      </c>
      <c r="S162" s="294">
        <v>41</v>
      </c>
    </row>
    <row r="163" spans="1:19" x14ac:dyDescent="0.2">
      <c r="A163" s="294">
        <v>542</v>
      </c>
      <c r="B163" s="294" t="s">
        <v>165</v>
      </c>
      <c r="C163" s="294">
        <v>29526</v>
      </c>
      <c r="D163" s="294">
        <v>6289</v>
      </c>
      <c r="E163" s="294">
        <v>2155.3000000000002</v>
      </c>
      <c r="F163" s="294">
        <v>1540</v>
      </c>
      <c r="G163" s="294">
        <v>24980</v>
      </c>
      <c r="H163" s="286">
        <v>0</v>
      </c>
      <c r="I163" s="294">
        <v>1019.2</v>
      </c>
      <c r="J163" s="294">
        <v>0</v>
      </c>
      <c r="K163" s="294">
        <f t="shared" si="2"/>
        <v>158</v>
      </c>
      <c r="L163" s="294">
        <v>0</v>
      </c>
      <c r="M163" s="286">
        <v>0</v>
      </c>
      <c r="N163" s="294">
        <v>767</v>
      </c>
      <c r="O163" s="294">
        <v>128</v>
      </c>
      <c r="P163" s="294">
        <v>24986.366999999998</v>
      </c>
      <c r="Q163" s="294">
        <v>1</v>
      </c>
      <c r="R163" s="295">
        <v>108</v>
      </c>
      <c r="S163" s="294">
        <v>50</v>
      </c>
    </row>
    <row r="164" spans="1:19" x14ac:dyDescent="0.2">
      <c r="A164" s="294">
        <v>1931</v>
      </c>
      <c r="B164" s="294" t="s">
        <v>625</v>
      </c>
      <c r="C164" s="294">
        <v>56319</v>
      </c>
      <c r="D164" s="294">
        <v>11544</v>
      </c>
      <c r="E164" s="294">
        <v>3884.4</v>
      </c>
      <c r="F164" s="294">
        <v>2155</v>
      </c>
      <c r="G164" s="294">
        <v>40760</v>
      </c>
      <c r="H164" s="286">
        <v>0</v>
      </c>
      <c r="I164" s="294">
        <v>2572.8000000000002</v>
      </c>
      <c r="J164" s="294">
        <v>0</v>
      </c>
      <c r="K164" s="294">
        <f t="shared" si="2"/>
        <v>385</v>
      </c>
      <c r="L164" s="294">
        <v>0</v>
      </c>
      <c r="M164" s="286">
        <v>0</v>
      </c>
      <c r="N164" s="294">
        <v>14910</v>
      </c>
      <c r="O164" s="294">
        <v>1221</v>
      </c>
      <c r="P164" s="294">
        <v>18820.187999999998</v>
      </c>
      <c r="Q164" s="294">
        <v>24</v>
      </c>
      <c r="R164" s="295">
        <v>240</v>
      </c>
      <c r="S164" s="294">
        <v>145</v>
      </c>
    </row>
    <row r="165" spans="1:19" x14ac:dyDescent="0.2">
      <c r="A165" s="294">
        <v>1659</v>
      </c>
      <c r="B165" s="294" t="s">
        <v>166</v>
      </c>
      <c r="C165" s="294">
        <v>22523</v>
      </c>
      <c r="D165" s="294">
        <v>4232</v>
      </c>
      <c r="E165" s="294">
        <v>1665.3</v>
      </c>
      <c r="F165" s="294">
        <v>330</v>
      </c>
      <c r="G165" s="294">
        <v>16560</v>
      </c>
      <c r="H165" s="286">
        <v>0</v>
      </c>
      <c r="I165" s="294">
        <v>429.6</v>
      </c>
      <c r="J165" s="294">
        <v>0</v>
      </c>
      <c r="K165" s="294">
        <f t="shared" si="2"/>
        <v>97</v>
      </c>
      <c r="L165" s="294">
        <v>0</v>
      </c>
      <c r="M165" s="286">
        <v>135.4</v>
      </c>
      <c r="N165" s="294">
        <v>5535</v>
      </c>
      <c r="O165" s="294">
        <v>82</v>
      </c>
      <c r="P165" s="294">
        <v>6040.0240000000003</v>
      </c>
      <c r="Q165" s="294">
        <v>7</v>
      </c>
      <c r="R165" s="295">
        <v>60</v>
      </c>
      <c r="S165" s="294">
        <v>37</v>
      </c>
    </row>
    <row r="166" spans="1:19" x14ac:dyDescent="0.2">
      <c r="A166" s="294">
        <v>1685</v>
      </c>
      <c r="B166" s="294" t="s">
        <v>167</v>
      </c>
      <c r="C166" s="294">
        <v>15730</v>
      </c>
      <c r="D166" s="294">
        <v>3000</v>
      </c>
      <c r="E166" s="294">
        <v>920.6</v>
      </c>
      <c r="F166" s="294">
        <v>200</v>
      </c>
      <c r="G166" s="294">
        <v>12340</v>
      </c>
      <c r="H166" s="286">
        <v>487.86</v>
      </c>
      <c r="I166" s="294">
        <v>0</v>
      </c>
      <c r="J166" s="294">
        <v>0</v>
      </c>
      <c r="K166" s="294">
        <f t="shared" si="2"/>
        <v>48</v>
      </c>
      <c r="L166" s="294">
        <v>0</v>
      </c>
      <c r="M166" s="286">
        <v>0</v>
      </c>
      <c r="N166" s="294">
        <v>7036</v>
      </c>
      <c r="O166" s="294">
        <v>35</v>
      </c>
      <c r="P166" s="294">
        <v>3275.69</v>
      </c>
      <c r="Q166" s="294">
        <v>6</v>
      </c>
      <c r="R166" s="295">
        <v>27</v>
      </c>
      <c r="S166" s="294">
        <v>21</v>
      </c>
    </row>
    <row r="167" spans="1:19" x14ac:dyDescent="0.2">
      <c r="A167" s="294">
        <v>882</v>
      </c>
      <c r="B167" s="294" t="s">
        <v>168</v>
      </c>
      <c r="C167" s="294">
        <v>37445</v>
      </c>
      <c r="D167" s="294">
        <v>5813</v>
      </c>
      <c r="E167" s="294">
        <v>4459.6000000000004</v>
      </c>
      <c r="F167" s="294">
        <v>885</v>
      </c>
      <c r="G167" s="294">
        <v>37300</v>
      </c>
      <c r="H167" s="286">
        <v>203.94</v>
      </c>
      <c r="I167" s="294">
        <v>1568</v>
      </c>
      <c r="J167" s="294">
        <v>0</v>
      </c>
      <c r="K167" s="294">
        <f t="shared" si="2"/>
        <v>232</v>
      </c>
      <c r="L167" s="294">
        <v>0</v>
      </c>
      <c r="M167" s="286">
        <v>118.2</v>
      </c>
      <c r="N167" s="294">
        <v>2460</v>
      </c>
      <c r="O167" s="294">
        <v>6</v>
      </c>
      <c r="P167" s="294">
        <v>27033.178</v>
      </c>
      <c r="Q167" s="294">
        <v>3</v>
      </c>
      <c r="R167" s="295">
        <v>142</v>
      </c>
      <c r="S167" s="294">
        <v>90</v>
      </c>
    </row>
    <row r="168" spans="1:19" x14ac:dyDescent="0.2">
      <c r="A168" s="294">
        <v>415</v>
      </c>
      <c r="B168" s="294" t="s">
        <v>169</v>
      </c>
      <c r="C168" s="294">
        <v>11491</v>
      </c>
      <c r="D168" s="294">
        <v>2366</v>
      </c>
      <c r="E168" s="294">
        <v>638</v>
      </c>
      <c r="F168" s="294">
        <v>555</v>
      </c>
      <c r="G168" s="294">
        <v>5550</v>
      </c>
      <c r="H168" s="286">
        <v>0</v>
      </c>
      <c r="I168" s="294">
        <v>0</v>
      </c>
      <c r="J168" s="294">
        <v>0</v>
      </c>
      <c r="K168" s="294">
        <f t="shared" si="2"/>
        <v>29</v>
      </c>
      <c r="L168" s="294">
        <v>46.099999999999902</v>
      </c>
      <c r="M168" s="286">
        <v>0</v>
      </c>
      <c r="N168" s="294">
        <v>2244</v>
      </c>
      <c r="O168" s="294">
        <v>406</v>
      </c>
      <c r="P168" s="294">
        <v>5091.67</v>
      </c>
      <c r="Q168" s="294">
        <v>6</v>
      </c>
      <c r="R168" s="295">
        <v>19</v>
      </c>
      <c r="S168" s="294">
        <v>10</v>
      </c>
    </row>
    <row r="169" spans="1:19" x14ac:dyDescent="0.2">
      <c r="A169" s="294">
        <v>416</v>
      </c>
      <c r="B169" s="294" t="s">
        <v>170</v>
      </c>
      <c r="C169" s="294">
        <v>28163</v>
      </c>
      <c r="D169" s="294">
        <v>5764</v>
      </c>
      <c r="E169" s="294">
        <v>1781.1</v>
      </c>
      <c r="F169" s="294">
        <v>775</v>
      </c>
      <c r="G169" s="294">
        <v>28370</v>
      </c>
      <c r="H169" s="286">
        <v>0</v>
      </c>
      <c r="I169" s="294">
        <v>378.4</v>
      </c>
      <c r="J169" s="294">
        <v>0</v>
      </c>
      <c r="K169" s="294">
        <f t="shared" si="2"/>
        <v>147</v>
      </c>
      <c r="L169" s="294">
        <v>0</v>
      </c>
      <c r="M169" s="286">
        <v>0</v>
      </c>
      <c r="N169" s="294">
        <v>2366</v>
      </c>
      <c r="O169" s="294">
        <v>337</v>
      </c>
      <c r="P169" s="294">
        <v>10975.971</v>
      </c>
      <c r="Q169" s="294">
        <v>7</v>
      </c>
      <c r="R169" s="295">
        <v>89</v>
      </c>
      <c r="S169" s="294">
        <v>58</v>
      </c>
    </row>
    <row r="170" spans="1:19" x14ac:dyDescent="0.2">
      <c r="A170" s="294">
        <v>1621</v>
      </c>
      <c r="B170" s="294" t="s">
        <v>171</v>
      </c>
      <c r="C170" s="294">
        <v>62384</v>
      </c>
      <c r="D170" s="294">
        <v>15858</v>
      </c>
      <c r="E170" s="294">
        <v>1977.8</v>
      </c>
      <c r="F170" s="294">
        <v>4380</v>
      </c>
      <c r="G170" s="294">
        <v>51540</v>
      </c>
      <c r="H170" s="286">
        <v>0</v>
      </c>
      <c r="I170" s="294">
        <v>3450.4</v>
      </c>
      <c r="J170" s="294">
        <v>0</v>
      </c>
      <c r="K170" s="294">
        <f t="shared" si="2"/>
        <v>209</v>
      </c>
      <c r="L170" s="294">
        <v>468.99999999999801</v>
      </c>
      <c r="M170" s="286">
        <v>1419.5</v>
      </c>
      <c r="N170" s="294">
        <v>5325</v>
      </c>
      <c r="O170" s="294">
        <v>312</v>
      </c>
      <c r="P170" s="294">
        <v>31888.02</v>
      </c>
      <c r="Q170" s="294">
        <v>6</v>
      </c>
      <c r="R170" s="295">
        <v>90</v>
      </c>
      <c r="S170" s="294">
        <v>119</v>
      </c>
    </row>
    <row r="171" spans="1:19" x14ac:dyDescent="0.2">
      <c r="A171" s="294">
        <v>417</v>
      </c>
      <c r="B171" s="294" t="s">
        <v>172</v>
      </c>
      <c r="C171" s="294">
        <v>11280</v>
      </c>
      <c r="D171" s="294">
        <v>2205</v>
      </c>
      <c r="E171" s="294">
        <v>756</v>
      </c>
      <c r="F171" s="294">
        <v>260</v>
      </c>
      <c r="G171" s="294">
        <v>8770</v>
      </c>
      <c r="H171" s="286">
        <v>0</v>
      </c>
      <c r="I171" s="294">
        <v>1214.4000000000001</v>
      </c>
      <c r="J171" s="294">
        <v>0</v>
      </c>
      <c r="K171" s="294">
        <f t="shared" si="2"/>
        <v>27</v>
      </c>
      <c r="L171" s="294">
        <v>0</v>
      </c>
      <c r="M171" s="286">
        <v>0</v>
      </c>
      <c r="N171" s="294">
        <v>1239</v>
      </c>
      <c r="O171" s="294">
        <v>2</v>
      </c>
      <c r="P171" s="294">
        <v>6257.68</v>
      </c>
      <c r="Q171" s="294">
        <v>1</v>
      </c>
      <c r="R171" s="295">
        <v>10</v>
      </c>
      <c r="S171" s="294">
        <v>17</v>
      </c>
    </row>
    <row r="172" spans="1:19" x14ac:dyDescent="0.2">
      <c r="A172" s="294">
        <v>80</v>
      </c>
      <c r="B172" s="294" t="s">
        <v>175</v>
      </c>
      <c r="C172" s="294">
        <v>124084</v>
      </c>
      <c r="D172" s="294">
        <v>22588</v>
      </c>
      <c r="E172" s="294">
        <v>15286.3</v>
      </c>
      <c r="F172" s="294">
        <v>5635</v>
      </c>
      <c r="G172" s="294">
        <v>136540</v>
      </c>
      <c r="H172" s="286">
        <v>3599.02</v>
      </c>
      <c r="I172" s="294">
        <v>5895.2</v>
      </c>
      <c r="J172" s="294">
        <v>0</v>
      </c>
      <c r="K172" s="294">
        <f t="shared" si="2"/>
        <v>371</v>
      </c>
      <c r="L172" s="294">
        <v>0</v>
      </c>
      <c r="M172" s="286">
        <v>0</v>
      </c>
      <c r="N172" s="294">
        <v>23814</v>
      </c>
      <c r="O172" s="294">
        <v>1748</v>
      </c>
      <c r="P172" s="294">
        <v>138383.49799999999</v>
      </c>
      <c r="Q172" s="294">
        <v>23</v>
      </c>
      <c r="R172" s="295">
        <v>189</v>
      </c>
      <c r="S172" s="294">
        <v>182</v>
      </c>
    </row>
    <row r="173" spans="1:19" x14ac:dyDescent="0.2">
      <c r="A173" s="294">
        <v>546</v>
      </c>
      <c r="B173" s="294" t="s">
        <v>177</v>
      </c>
      <c r="C173" s="294">
        <v>125099</v>
      </c>
      <c r="D173" s="294">
        <v>19482</v>
      </c>
      <c r="E173" s="294">
        <v>12240</v>
      </c>
      <c r="F173" s="294">
        <v>11985</v>
      </c>
      <c r="G173" s="294">
        <v>148350</v>
      </c>
      <c r="H173" s="286">
        <v>4749.1400000000003</v>
      </c>
      <c r="I173" s="294">
        <v>8511.2000000000007</v>
      </c>
      <c r="J173" s="294">
        <v>0</v>
      </c>
      <c r="K173" s="294">
        <f t="shared" si="2"/>
        <v>647</v>
      </c>
      <c r="L173" s="294">
        <v>0</v>
      </c>
      <c r="M173" s="286">
        <v>0</v>
      </c>
      <c r="N173" s="294">
        <v>2186</v>
      </c>
      <c r="O173" s="294">
        <v>141</v>
      </c>
      <c r="P173" s="294">
        <v>238211.55</v>
      </c>
      <c r="Q173" s="294">
        <v>1</v>
      </c>
      <c r="R173" s="295">
        <v>295</v>
      </c>
      <c r="S173" s="294">
        <v>352</v>
      </c>
    </row>
    <row r="174" spans="1:19" x14ac:dyDescent="0.2">
      <c r="A174" s="294">
        <v>547</v>
      </c>
      <c r="B174" s="294" t="s">
        <v>178</v>
      </c>
      <c r="C174" s="294">
        <v>27056</v>
      </c>
      <c r="D174" s="294">
        <v>5261</v>
      </c>
      <c r="E174" s="294">
        <v>1607.5</v>
      </c>
      <c r="F174" s="294">
        <v>1895</v>
      </c>
      <c r="G174" s="294">
        <v>22680</v>
      </c>
      <c r="H174" s="286">
        <v>754.28</v>
      </c>
      <c r="I174" s="294">
        <v>463.2</v>
      </c>
      <c r="J174" s="294">
        <v>0</v>
      </c>
      <c r="K174" s="294">
        <f t="shared" si="2"/>
        <v>89</v>
      </c>
      <c r="L174" s="294">
        <v>0</v>
      </c>
      <c r="M174" s="286">
        <v>0</v>
      </c>
      <c r="N174" s="294">
        <v>1151</v>
      </c>
      <c r="O174" s="294">
        <v>77</v>
      </c>
      <c r="P174" s="294">
        <v>29804.61</v>
      </c>
      <c r="Q174" s="294">
        <v>2</v>
      </c>
      <c r="R174" s="295">
        <v>48</v>
      </c>
      <c r="S174" s="294">
        <v>41</v>
      </c>
    </row>
    <row r="175" spans="1:19" x14ac:dyDescent="0.2">
      <c r="A175" s="294">
        <v>1916</v>
      </c>
      <c r="B175" s="294" t="s">
        <v>179</v>
      </c>
      <c r="C175" s="294">
        <v>76534</v>
      </c>
      <c r="D175" s="294">
        <v>14857</v>
      </c>
      <c r="E175" s="294">
        <v>6993.5</v>
      </c>
      <c r="F175" s="294">
        <v>6390</v>
      </c>
      <c r="G175" s="294">
        <v>67660</v>
      </c>
      <c r="H175" s="286">
        <v>606.38</v>
      </c>
      <c r="I175" s="294">
        <v>3788</v>
      </c>
      <c r="J175" s="294">
        <v>0</v>
      </c>
      <c r="K175" s="294">
        <f t="shared" si="2"/>
        <v>257</v>
      </c>
      <c r="L175" s="294">
        <v>0</v>
      </c>
      <c r="M175" s="286">
        <v>0</v>
      </c>
      <c r="N175" s="294">
        <v>3252</v>
      </c>
      <c r="O175" s="294">
        <v>310</v>
      </c>
      <c r="P175" s="294">
        <v>108112.985</v>
      </c>
      <c r="Q175" s="294">
        <v>4</v>
      </c>
      <c r="R175" s="295">
        <v>97</v>
      </c>
      <c r="S175" s="294">
        <v>160</v>
      </c>
    </row>
    <row r="176" spans="1:19" x14ac:dyDescent="0.2">
      <c r="A176" s="294">
        <v>995</v>
      </c>
      <c r="B176" s="294" t="s">
        <v>180</v>
      </c>
      <c r="C176" s="294">
        <v>78598</v>
      </c>
      <c r="D176" s="294">
        <v>17095</v>
      </c>
      <c r="E176" s="294">
        <v>7718.5</v>
      </c>
      <c r="F176" s="294">
        <v>12160</v>
      </c>
      <c r="G176" s="294">
        <v>79640</v>
      </c>
      <c r="H176" s="286">
        <v>4019.76</v>
      </c>
      <c r="I176" s="294">
        <v>2828.8</v>
      </c>
      <c r="J176" s="294">
        <v>0</v>
      </c>
      <c r="K176" s="294">
        <f t="shared" si="2"/>
        <v>784</v>
      </c>
      <c r="L176" s="294">
        <v>0</v>
      </c>
      <c r="M176" s="286">
        <v>0</v>
      </c>
      <c r="N176" s="294">
        <v>23008</v>
      </c>
      <c r="O176" s="294">
        <v>3440</v>
      </c>
      <c r="P176" s="294">
        <v>46626.69</v>
      </c>
      <c r="Q176" s="294">
        <v>6</v>
      </c>
      <c r="R176" s="295">
        <v>423</v>
      </c>
      <c r="S176" s="294">
        <v>361</v>
      </c>
    </row>
    <row r="177" spans="1:19" x14ac:dyDescent="0.2">
      <c r="A177" s="294">
        <v>1640</v>
      </c>
      <c r="B177" s="294" t="s">
        <v>181</v>
      </c>
      <c r="C177" s="294">
        <v>35879</v>
      </c>
      <c r="D177" s="294">
        <v>5825</v>
      </c>
      <c r="E177" s="294">
        <v>2667.5</v>
      </c>
      <c r="F177" s="294">
        <v>560</v>
      </c>
      <c r="G177" s="294">
        <v>29840</v>
      </c>
      <c r="H177" s="286">
        <v>1020.7</v>
      </c>
      <c r="I177" s="294">
        <v>1411.2</v>
      </c>
      <c r="J177" s="294">
        <v>0</v>
      </c>
      <c r="K177" s="294">
        <f t="shared" si="2"/>
        <v>125</v>
      </c>
      <c r="L177" s="294">
        <v>0</v>
      </c>
      <c r="M177" s="286">
        <v>0</v>
      </c>
      <c r="N177" s="294">
        <v>16251</v>
      </c>
      <c r="O177" s="294">
        <v>239</v>
      </c>
      <c r="P177" s="294">
        <v>6415.58</v>
      </c>
      <c r="Q177" s="294">
        <v>18</v>
      </c>
      <c r="R177" s="295">
        <v>78</v>
      </c>
      <c r="S177" s="294">
        <v>47</v>
      </c>
    </row>
    <row r="178" spans="1:19" x14ac:dyDescent="0.2">
      <c r="A178" s="294">
        <v>327</v>
      </c>
      <c r="B178" s="294" t="s">
        <v>182</v>
      </c>
      <c r="C178" s="294">
        <v>30401</v>
      </c>
      <c r="D178" s="294">
        <v>6207</v>
      </c>
      <c r="E178" s="294">
        <v>1539</v>
      </c>
      <c r="F178" s="294">
        <v>875</v>
      </c>
      <c r="G178" s="294">
        <v>27220</v>
      </c>
      <c r="H178" s="286">
        <v>736.98</v>
      </c>
      <c r="I178" s="294">
        <v>0</v>
      </c>
      <c r="J178" s="294">
        <v>0</v>
      </c>
      <c r="K178" s="294">
        <f t="shared" si="2"/>
        <v>84</v>
      </c>
      <c r="L178" s="294">
        <v>0</v>
      </c>
      <c r="M178" s="286">
        <v>0</v>
      </c>
      <c r="N178" s="294">
        <v>5852</v>
      </c>
      <c r="O178" s="294">
        <v>38</v>
      </c>
      <c r="P178" s="294">
        <v>16480.310000000001</v>
      </c>
      <c r="Q178" s="294">
        <v>4</v>
      </c>
      <c r="R178" s="295">
        <v>43</v>
      </c>
      <c r="S178" s="294">
        <v>41</v>
      </c>
    </row>
    <row r="179" spans="1:19" x14ac:dyDescent="0.2">
      <c r="A179" s="294">
        <v>1705</v>
      </c>
      <c r="B179" s="294" t="s">
        <v>184</v>
      </c>
      <c r="C179" s="294">
        <v>46601</v>
      </c>
      <c r="D179" s="294">
        <v>9380</v>
      </c>
      <c r="E179" s="294">
        <v>3373.8</v>
      </c>
      <c r="F179" s="294">
        <v>865</v>
      </c>
      <c r="G179" s="294">
        <v>39260</v>
      </c>
      <c r="H179" s="286">
        <v>631.62</v>
      </c>
      <c r="I179" s="294">
        <v>1874.4</v>
      </c>
      <c r="J179" s="294">
        <v>0</v>
      </c>
      <c r="K179" s="294">
        <f t="shared" si="2"/>
        <v>163</v>
      </c>
      <c r="L179" s="294">
        <v>0</v>
      </c>
      <c r="M179" s="286">
        <v>0</v>
      </c>
      <c r="N179" s="294">
        <v>6193</v>
      </c>
      <c r="O179" s="294">
        <v>721</v>
      </c>
      <c r="P179" s="294">
        <v>18984.784</v>
      </c>
      <c r="Q179" s="294">
        <v>5</v>
      </c>
      <c r="R179" s="295">
        <v>94</v>
      </c>
      <c r="S179" s="294">
        <v>69</v>
      </c>
    </row>
    <row r="180" spans="1:19" x14ac:dyDescent="0.2">
      <c r="A180" s="294">
        <v>553</v>
      </c>
      <c r="B180" s="294" t="s">
        <v>185</v>
      </c>
      <c r="C180" s="294">
        <v>22955</v>
      </c>
      <c r="D180" s="294">
        <v>4359</v>
      </c>
      <c r="E180" s="294">
        <v>1868.6</v>
      </c>
      <c r="F180" s="294">
        <v>510</v>
      </c>
      <c r="G180" s="294">
        <v>21200</v>
      </c>
      <c r="H180" s="286">
        <v>285.12</v>
      </c>
      <c r="I180" s="294">
        <v>1186.4000000000001</v>
      </c>
      <c r="J180" s="294">
        <v>0</v>
      </c>
      <c r="K180" s="294">
        <f t="shared" si="2"/>
        <v>84</v>
      </c>
      <c r="L180" s="294">
        <v>0</v>
      </c>
      <c r="M180" s="286">
        <v>0</v>
      </c>
      <c r="N180" s="294">
        <v>1569</v>
      </c>
      <c r="O180" s="294">
        <v>36</v>
      </c>
      <c r="P180" s="294">
        <v>17038.416000000001</v>
      </c>
      <c r="Q180" s="294">
        <v>3</v>
      </c>
      <c r="R180" s="295">
        <v>55</v>
      </c>
      <c r="S180" s="294">
        <v>29</v>
      </c>
    </row>
    <row r="181" spans="1:19" x14ac:dyDescent="0.2">
      <c r="A181" s="294">
        <v>262</v>
      </c>
      <c r="B181" s="294" t="s">
        <v>187</v>
      </c>
      <c r="C181" s="294">
        <v>33729</v>
      </c>
      <c r="D181" s="294">
        <v>6037</v>
      </c>
      <c r="E181" s="294">
        <v>2361.6999999999998</v>
      </c>
      <c r="F181" s="294">
        <v>1050</v>
      </c>
      <c r="G181" s="294">
        <v>27770</v>
      </c>
      <c r="H181" s="286">
        <v>481.9434</v>
      </c>
      <c r="I181" s="294">
        <v>1233.5999999999999</v>
      </c>
      <c r="J181" s="294">
        <v>0</v>
      </c>
      <c r="K181" s="294">
        <f t="shared" si="2"/>
        <v>108</v>
      </c>
      <c r="L181" s="294">
        <v>0</v>
      </c>
      <c r="M181" s="286">
        <v>251.9</v>
      </c>
      <c r="N181" s="294">
        <v>21303</v>
      </c>
      <c r="O181" s="294">
        <v>291</v>
      </c>
      <c r="P181" s="294">
        <v>9733.1640000000007</v>
      </c>
      <c r="Q181" s="294">
        <v>20</v>
      </c>
      <c r="R181" s="295">
        <v>63</v>
      </c>
      <c r="S181" s="294">
        <v>45</v>
      </c>
    </row>
    <row r="182" spans="1:19" x14ac:dyDescent="0.2">
      <c r="A182" s="294">
        <v>809</v>
      </c>
      <c r="B182" s="294" t="s">
        <v>188</v>
      </c>
      <c r="C182" s="294">
        <v>23408</v>
      </c>
      <c r="D182" s="294">
        <v>4272</v>
      </c>
      <c r="E182" s="294">
        <v>1836.4</v>
      </c>
      <c r="F182" s="294">
        <v>605</v>
      </c>
      <c r="G182" s="294">
        <v>18490</v>
      </c>
      <c r="H182" s="286">
        <v>0</v>
      </c>
      <c r="I182" s="294">
        <v>267.2</v>
      </c>
      <c r="J182" s="294">
        <v>0</v>
      </c>
      <c r="K182" s="294">
        <f t="shared" si="2"/>
        <v>134</v>
      </c>
      <c r="L182" s="294">
        <v>0</v>
      </c>
      <c r="M182" s="286">
        <v>0</v>
      </c>
      <c r="N182" s="294">
        <v>4991</v>
      </c>
      <c r="O182" s="294">
        <v>80</v>
      </c>
      <c r="P182" s="294">
        <v>11466.048000000001</v>
      </c>
      <c r="Q182" s="294">
        <v>6</v>
      </c>
      <c r="R182" s="295">
        <v>86</v>
      </c>
      <c r="S182" s="294">
        <v>48</v>
      </c>
    </row>
    <row r="183" spans="1:19" x14ac:dyDescent="0.2">
      <c r="A183" s="294">
        <v>331</v>
      </c>
      <c r="B183" s="294" t="s">
        <v>189</v>
      </c>
      <c r="C183" s="294">
        <v>14467</v>
      </c>
      <c r="D183" s="294">
        <v>3054</v>
      </c>
      <c r="E183" s="294">
        <v>688.9</v>
      </c>
      <c r="F183" s="294">
        <v>490</v>
      </c>
      <c r="G183" s="294">
        <v>9210</v>
      </c>
      <c r="H183" s="286">
        <v>0</v>
      </c>
      <c r="I183" s="294">
        <v>0</v>
      </c>
      <c r="J183" s="294">
        <v>0</v>
      </c>
      <c r="K183" s="294">
        <f t="shared" si="2"/>
        <v>93</v>
      </c>
      <c r="L183" s="294">
        <v>0</v>
      </c>
      <c r="M183" s="286">
        <v>0</v>
      </c>
      <c r="N183" s="294">
        <v>7576</v>
      </c>
      <c r="O183" s="294">
        <v>322</v>
      </c>
      <c r="P183" s="294">
        <v>2109.393</v>
      </c>
      <c r="Q183" s="294">
        <v>14</v>
      </c>
      <c r="R183" s="295">
        <v>55</v>
      </c>
      <c r="S183" s="294">
        <v>38</v>
      </c>
    </row>
    <row r="184" spans="1:19" x14ac:dyDescent="0.2">
      <c r="A184" s="294">
        <v>24</v>
      </c>
      <c r="B184" s="294" t="s">
        <v>190</v>
      </c>
      <c r="C184" s="294">
        <v>9537</v>
      </c>
      <c r="D184" s="294">
        <v>1784</v>
      </c>
      <c r="E184" s="294">
        <v>891</v>
      </c>
      <c r="F184" s="294">
        <v>130</v>
      </c>
      <c r="G184" s="294">
        <v>6700</v>
      </c>
      <c r="H184" s="286">
        <v>0</v>
      </c>
      <c r="I184" s="294">
        <v>0</v>
      </c>
      <c r="J184" s="294">
        <v>0</v>
      </c>
      <c r="K184" s="294">
        <f t="shared" si="2"/>
        <v>42</v>
      </c>
      <c r="L184" s="294">
        <v>0</v>
      </c>
      <c r="M184" s="286">
        <v>0</v>
      </c>
      <c r="N184" s="294">
        <v>11103</v>
      </c>
      <c r="O184" s="294">
        <v>96</v>
      </c>
      <c r="P184" s="294">
        <v>1005.8</v>
      </c>
      <c r="Q184" s="294">
        <v>15</v>
      </c>
      <c r="R184" s="295">
        <v>29</v>
      </c>
      <c r="S184" s="294">
        <v>13</v>
      </c>
    </row>
    <row r="185" spans="1:19" x14ac:dyDescent="0.2">
      <c r="A185" s="294">
        <v>168</v>
      </c>
      <c r="B185" s="294" t="s">
        <v>191</v>
      </c>
      <c r="C185" s="294">
        <v>22683</v>
      </c>
      <c r="D185" s="294">
        <v>4264</v>
      </c>
      <c r="E185" s="294">
        <v>1861.8</v>
      </c>
      <c r="F185" s="294">
        <v>470</v>
      </c>
      <c r="G185" s="294">
        <v>18330</v>
      </c>
      <c r="H185" s="286">
        <v>86.5</v>
      </c>
      <c r="I185" s="294">
        <v>404</v>
      </c>
      <c r="J185" s="294">
        <v>0</v>
      </c>
      <c r="K185" s="294">
        <f t="shared" si="2"/>
        <v>105</v>
      </c>
      <c r="L185" s="294">
        <v>0</v>
      </c>
      <c r="M185" s="286">
        <v>5.19999999999993</v>
      </c>
      <c r="N185" s="294">
        <v>9876</v>
      </c>
      <c r="O185" s="294">
        <v>86</v>
      </c>
      <c r="P185" s="294">
        <v>7525.3639999999996</v>
      </c>
      <c r="Q185" s="294">
        <v>7</v>
      </c>
      <c r="R185" s="295">
        <v>86</v>
      </c>
      <c r="S185" s="294">
        <v>19</v>
      </c>
    </row>
    <row r="186" spans="1:19" x14ac:dyDescent="0.2">
      <c r="A186" s="294">
        <v>263</v>
      </c>
      <c r="B186" s="294" t="s">
        <v>193</v>
      </c>
      <c r="C186" s="294">
        <v>25030</v>
      </c>
      <c r="D186" s="294">
        <v>4796</v>
      </c>
      <c r="E186" s="294">
        <v>1757.4</v>
      </c>
      <c r="F186" s="294">
        <v>500</v>
      </c>
      <c r="G186" s="294">
        <v>18120</v>
      </c>
      <c r="H186" s="286">
        <v>0</v>
      </c>
      <c r="I186" s="294">
        <v>0</v>
      </c>
      <c r="J186" s="294">
        <v>0</v>
      </c>
      <c r="K186" s="294">
        <f t="shared" si="2"/>
        <v>169</v>
      </c>
      <c r="L186" s="294">
        <v>0</v>
      </c>
      <c r="M186" s="286">
        <v>0</v>
      </c>
      <c r="N186" s="294">
        <v>6585</v>
      </c>
      <c r="O186" s="294">
        <v>961</v>
      </c>
      <c r="P186" s="294">
        <v>5072.5919999999996</v>
      </c>
      <c r="Q186" s="294">
        <v>14</v>
      </c>
      <c r="R186" s="295">
        <v>103</v>
      </c>
      <c r="S186" s="294">
        <v>66</v>
      </c>
    </row>
    <row r="187" spans="1:19" x14ac:dyDescent="0.2">
      <c r="A187" s="294">
        <v>1641</v>
      </c>
      <c r="B187" s="294" t="s">
        <v>194</v>
      </c>
      <c r="C187" s="294">
        <v>23965</v>
      </c>
      <c r="D187" s="294">
        <v>3512</v>
      </c>
      <c r="E187" s="294">
        <v>1980</v>
      </c>
      <c r="F187" s="294">
        <v>310</v>
      </c>
      <c r="G187" s="294">
        <v>21000</v>
      </c>
      <c r="H187" s="286">
        <v>460.98</v>
      </c>
      <c r="I187" s="294">
        <v>0</v>
      </c>
      <c r="J187" s="294">
        <v>0</v>
      </c>
      <c r="K187" s="294">
        <f t="shared" si="2"/>
        <v>47</v>
      </c>
      <c r="L187" s="294">
        <v>0</v>
      </c>
      <c r="M187" s="286">
        <v>0</v>
      </c>
      <c r="N187" s="294">
        <v>4567</v>
      </c>
      <c r="O187" s="294">
        <v>1245</v>
      </c>
      <c r="P187" s="294">
        <v>5289.95</v>
      </c>
      <c r="Q187" s="294">
        <v>9</v>
      </c>
      <c r="R187" s="295">
        <v>30</v>
      </c>
      <c r="S187" s="294">
        <v>17</v>
      </c>
    </row>
    <row r="188" spans="1:19" x14ac:dyDescent="0.2">
      <c r="A188" s="294">
        <v>556</v>
      </c>
      <c r="B188" s="294" t="s">
        <v>195</v>
      </c>
      <c r="C188" s="294">
        <v>33213</v>
      </c>
      <c r="D188" s="294">
        <v>6362</v>
      </c>
      <c r="E188" s="294">
        <v>3122.4</v>
      </c>
      <c r="F188" s="294">
        <v>5115</v>
      </c>
      <c r="G188" s="294">
        <v>31570</v>
      </c>
      <c r="H188" s="286">
        <v>140.58000000000001</v>
      </c>
      <c r="I188" s="294">
        <v>738.4</v>
      </c>
      <c r="J188" s="294">
        <v>0</v>
      </c>
      <c r="K188" s="294">
        <f t="shared" si="2"/>
        <v>281</v>
      </c>
      <c r="L188" s="294">
        <v>0</v>
      </c>
      <c r="M188" s="286">
        <v>0</v>
      </c>
      <c r="N188" s="294">
        <v>845</v>
      </c>
      <c r="O188" s="294">
        <v>167</v>
      </c>
      <c r="P188" s="294">
        <v>30258.696</v>
      </c>
      <c r="Q188" s="294">
        <v>1</v>
      </c>
      <c r="R188" s="295">
        <v>141</v>
      </c>
      <c r="S188" s="294">
        <v>140</v>
      </c>
    </row>
    <row r="189" spans="1:19" x14ac:dyDescent="0.2">
      <c r="A189" s="294">
        <v>935</v>
      </c>
      <c r="B189" s="294" t="s">
        <v>196</v>
      </c>
      <c r="C189" s="294">
        <v>121575</v>
      </c>
      <c r="D189" s="294">
        <v>15706</v>
      </c>
      <c r="E189" s="294">
        <v>14414.4</v>
      </c>
      <c r="F189" s="294">
        <v>5525</v>
      </c>
      <c r="G189" s="294">
        <v>135810</v>
      </c>
      <c r="H189" s="286">
        <v>2801.92</v>
      </c>
      <c r="I189" s="294">
        <v>4159.2</v>
      </c>
      <c r="J189" s="294">
        <v>0</v>
      </c>
      <c r="K189" s="294">
        <f t="shared" si="2"/>
        <v>669</v>
      </c>
      <c r="L189" s="294">
        <v>0</v>
      </c>
      <c r="M189" s="286">
        <v>0</v>
      </c>
      <c r="N189" s="294">
        <v>5562</v>
      </c>
      <c r="O189" s="294">
        <v>450</v>
      </c>
      <c r="P189" s="294">
        <v>159933.43</v>
      </c>
      <c r="Q189" s="294">
        <v>2</v>
      </c>
      <c r="R189" s="295">
        <v>255</v>
      </c>
      <c r="S189" s="294">
        <v>414</v>
      </c>
    </row>
    <row r="190" spans="1:19" x14ac:dyDescent="0.2">
      <c r="A190" s="294">
        <v>420</v>
      </c>
      <c r="B190" s="294" t="s">
        <v>198</v>
      </c>
      <c r="C190" s="294">
        <v>45101</v>
      </c>
      <c r="D190" s="294">
        <v>8982</v>
      </c>
      <c r="E190" s="294">
        <v>3572.5</v>
      </c>
      <c r="F190" s="294">
        <v>1315</v>
      </c>
      <c r="G190" s="294">
        <v>39950</v>
      </c>
      <c r="H190" s="286">
        <v>0</v>
      </c>
      <c r="I190" s="294">
        <v>293.60000000000002</v>
      </c>
      <c r="J190" s="294">
        <v>0</v>
      </c>
      <c r="K190" s="294">
        <f t="shared" si="2"/>
        <v>237</v>
      </c>
      <c r="L190" s="294">
        <v>0</v>
      </c>
      <c r="M190" s="286">
        <v>0</v>
      </c>
      <c r="N190" s="294">
        <v>12107</v>
      </c>
      <c r="O190" s="294">
        <v>610</v>
      </c>
      <c r="P190" s="294">
        <v>10488.764999999999</v>
      </c>
      <c r="Q190" s="294">
        <v>20</v>
      </c>
      <c r="R190" s="295">
        <v>139</v>
      </c>
      <c r="S190" s="294">
        <v>98</v>
      </c>
    </row>
    <row r="191" spans="1:19" x14ac:dyDescent="0.2">
      <c r="A191" s="294">
        <v>938</v>
      </c>
      <c r="B191" s="294" t="s">
        <v>199</v>
      </c>
      <c r="C191" s="294">
        <v>18828</v>
      </c>
      <c r="D191" s="294">
        <v>3017</v>
      </c>
      <c r="E191" s="294">
        <v>1458.3</v>
      </c>
      <c r="F191" s="294">
        <v>255</v>
      </c>
      <c r="G191" s="294">
        <v>15100</v>
      </c>
      <c r="H191" s="286">
        <v>0</v>
      </c>
      <c r="I191" s="294">
        <v>1132.8</v>
      </c>
      <c r="J191" s="294">
        <v>0</v>
      </c>
      <c r="K191" s="294">
        <f t="shared" si="2"/>
        <v>33</v>
      </c>
      <c r="L191" s="294">
        <v>0</v>
      </c>
      <c r="M191" s="286">
        <v>176.6</v>
      </c>
      <c r="N191" s="294">
        <v>2671</v>
      </c>
      <c r="O191" s="294">
        <v>98</v>
      </c>
      <c r="P191" s="294">
        <v>5378.3890000000001</v>
      </c>
      <c r="Q191" s="294">
        <v>7</v>
      </c>
      <c r="R191" s="295">
        <v>12</v>
      </c>
      <c r="S191" s="294">
        <v>21</v>
      </c>
    </row>
    <row r="192" spans="1:19" x14ac:dyDescent="0.2">
      <c r="A192" s="294">
        <v>1948</v>
      </c>
      <c r="B192" s="294" t="s">
        <v>676</v>
      </c>
      <c r="C192" s="294">
        <v>81194</v>
      </c>
      <c r="D192" s="294">
        <v>15492</v>
      </c>
      <c r="E192" s="294">
        <v>5741.6</v>
      </c>
      <c r="F192" s="294">
        <v>3470</v>
      </c>
      <c r="G192" s="294">
        <v>76970</v>
      </c>
      <c r="H192" s="286">
        <v>1646.58</v>
      </c>
      <c r="I192" s="294">
        <v>3350.4</v>
      </c>
      <c r="J192" s="294">
        <v>0</v>
      </c>
      <c r="K192" s="294">
        <f t="shared" si="2"/>
        <v>342</v>
      </c>
      <c r="L192" s="294">
        <v>0</v>
      </c>
      <c r="M192" s="286">
        <v>0</v>
      </c>
      <c r="N192" s="294">
        <v>18401</v>
      </c>
      <c r="O192" s="294">
        <v>151</v>
      </c>
      <c r="P192" s="294">
        <v>34644.06</v>
      </c>
      <c r="Q192" s="294">
        <v>19</v>
      </c>
      <c r="R192" s="295">
        <v>177</v>
      </c>
      <c r="S192" s="294">
        <v>165</v>
      </c>
    </row>
    <row r="193" spans="1:19" x14ac:dyDescent="0.2">
      <c r="A193" s="294">
        <v>119</v>
      </c>
      <c r="B193" s="294" t="s">
        <v>201</v>
      </c>
      <c r="C193" s="294">
        <v>33920</v>
      </c>
      <c r="D193" s="294">
        <v>6872</v>
      </c>
      <c r="E193" s="294">
        <v>3290.1</v>
      </c>
      <c r="F193" s="294">
        <v>1215</v>
      </c>
      <c r="G193" s="294">
        <v>38150</v>
      </c>
      <c r="H193" s="286">
        <v>787</v>
      </c>
      <c r="I193" s="294">
        <v>2807.2</v>
      </c>
      <c r="J193" s="294">
        <v>0</v>
      </c>
      <c r="K193" s="294">
        <f t="shared" si="2"/>
        <v>200</v>
      </c>
      <c r="L193" s="294">
        <v>0</v>
      </c>
      <c r="M193" s="286">
        <v>47.199999999999797</v>
      </c>
      <c r="N193" s="294">
        <v>5546</v>
      </c>
      <c r="O193" s="294">
        <v>156</v>
      </c>
      <c r="P193" s="294">
        <v>20526.224999999999</v>
      </c>
      <c r="Q193" s="294">
        <v>5</v>
      </c>
      <c r="R193" s="295">
        <v>131</v>
      </c>
      <c r="S193" s="294">
        <v>69</v>
      </c>
    </row>
    <row r="194" spans="1:19" x14ac:dyDescent="0.2">
      <c r="A194" s="294">
        <v>687</v>
      </c>
      <c r="B194" s="294" t="s">
        <v>202</v>
      </c>
      <c r="C194" s="294">
        <v>48822</v>
      </c>
      <c r="D194" s="294">
        <v>9532</v>
      </c>
      <c r="E194" s="294">
        <v>5000.2</v>
      </c>
      <c r="F194" s="294">
        <v>2570</v>
      </c>
      <c r="G194" s="294">
        <v>54660</v>
      </c>
      <c r="H194" s="286">
        <v>1667.04</v>
      </c>
      <c r="I194" s="294">
        <v>3427.2</v>
      </c>
      <c r="J194" s="294">
        <v>0</v>
      </c>
      <c r="K194" s="294">
        <f t="shared" si="2"/>
        <v>382</v>
      </c>
      <c r="L194" s="294">
        <v>0</v>
      </c>
      <c r="M194" s="286">
        <v>0</v>
      </c>
      <c r="N194" s="294">
        <v>4837</v>
      </c>
      <c r="O194" s="294">
        <v>467</v>
      </c>
      <c r="P194" s="294">
        <v>41878.32</v>
      </c>
      <c r="Q194" s="294">
        <v>5</v>
      </c>
      <c r="R194" s="295">
        <v>196</v>
      </c>
      <c r="S194" s="294">
        <v>186</v>
      </c>
    </row>
    <row r="195" spans="1:19" x14ac:dyDescent="0.2">
      <c r="A195" s="294">
        <v>1731</v>
      </c>
      <c r="B195" s="294" t="s">
        <v>203</v>
      </c>
      <c r="C195" s="294">
        <v>33185</v>
      </c>
      <c r="D195" s="294">
        <v>6057</v>
      </c>
      <c r="E195" s="294">
        <v>2598.1</v>
      </c>
      <c r="F195" s="294">
        <v>410</v>
      </c>
      <c r="G195" s="294">
        <v>29730</v>
      </c>
      <c r="H195" s="286">
        <v>0</v>
      </c>
      <c r="I195" s="294">
        <v>536.79999999999995</v>
      </c>
      <c r="J195" s="294">
        <v>0</v>
      </c>
      <c r="K195" s="294">
        <f t="shared" si="2"/>
        <v>87</v>
      </c>
      <c r="L195" s="294">
        <v>0</v>
      </c>
      <c r="M195" s="286">
        <v>0</v>
      </c>
      <c r="N195" s="294">
        <v>34066</v>
      </c>
      <c r="O195" s="294">
        <v>522</v>
      </c>
      <c r="P195" s="294">
        <v>6455.6989999999996</v>
      </c>
      <c r="Q195" s="294">
        <v>29</v>
      </c>
      <c r="R195" s="295">
        <v>43</v>
      </c>
      <c r="S195" s="294">
        <v>44</v>
      </c>
    </row>
    <row r="196" spans="1:19" x14ac:dyDescent="0.2">
      <c r="A196" s="294">
        <v>1842</v>
      </c>
      <c r="B196" s="294" t="s">
        <v>204</v>
      </c>
      <c r="C196" s="294">
        <v>19341</v>
      </c>
      <c r="D196" s="294">
        <v>4049</v>
      </c>
      <c r="E196" s="294">
        <v>779.9</v>
      </c>
      <c r="F196" s="294">
        <v>655</v>
      </c>
      <c r="G196" s="294">
        <v>9810</v>
      </c>
      <c r="H196" s="286">
        <v>0</v>
      </c>
      <c r="I196" s="294">
        <v>0</v>
      </c>
      <c r="J196" s="294">
        <v>0</v>
      </c>
      <c r="K196" s="294">
        <f t="shared" si="2"/>
        <v>54</v>
      </c>
      <c r="L196" s="294">
        <v>0</v>
      </c>
      <c r="M196" s="286">
        <v>0</v>
      </c>
      <c r="N196" s="294">
        <v>4722</v>
      </c>
      <c r="O196" s="294">
        <v>216</v>
      </c>
      <c r="P196" s="294">
        <v>10540.364</v>
      </c>
      <c r="Q196" s="294">
        <v>12</v>
      </c>
      <c r="R196" s="295">
        <v>32</v>
      </c>
      <c r="S196" s="294">
        <v>22</v>
      </c>
    </row>
    <row r="197" spans="1:19" x14ac:dyDescent="0.2">
      <c r="A197" s="294">
        <v>1952</v>
      </c>
      <c r="B197" s="294" t="s">
        <v>680</v>
      </c>
      <c r="C197" s="294">
        <v>60797</v>
      </c>
      <c r="D197" s="294">
        <v>11084</v>
      </c>
      <c r="E197" s="294">
        <v>7157.6</v>
      </c>
      <c r="F197" s="294">
        <v>3880</v>
      </c>
      <c r="G197" s="294">
        <v>57380</v>
      </c>
      <c r="H197" s="286">
        <v>380.16</v>
      </c>
      <c r="I197" s="294">
        <v>1248.8</v>
      </c>
      <c r="J197" s="294">
        <v>0</v>
      </c>
      <c r="K197" s="294">
        <f t="shared" ref="K197:K260" si="3">SUM(R197:S197)</f>
        <v>438</v>
      </c>
      <c r="L197" s="294">
        <v>0</v>
      </c>
      <c r="M197" s="286">
        <v>0</v>
      </c>
      <c r="N197" s="294">
        <v>27788</v>
      </c>
      <c r="O197" s="294">
        <v>1789</v>
      </c>
      <c r="P197" s="294">
        <v>24552.752</v>
      </c>
      <c r="Q197" s="294">
        <v>23</v>
      </c>
      <c r="R197" s="295">
        <v>245</v>
      </c>
      <c r="S197" s="294">
        <v>193</v>
      </c>
    </row>
    <row r="198" spans="1:19" x14ac:dyDescent="0.2">
      <c r="A198" s="294">
        <v>815</v>
      </c>
      <c r="B198" s="294" t="s">
        <v>205</v>
      </c>
      <c r="C198" s="294">
        <v>10939</v>
      </c>
      <c r="D198" s="294">
        <v>1920</v>
      </c>
      <c r="E198" s="294">
        <v>883.5</v>
      </c>
      <c r="F198" s="294">
        <v>125</v>
      </c>
      <c r="G198" s="294">
        <v>8450</v>
      </c>
      <c r="H198" s="286">
        <v>0</v>
      </c>
      <c r="I198" s="294">
        <v>352</v>
      </c>
      <c r="J198" s="294">
        <v>0</v>
      </c>
      <c r="K198" s="294">
        <f t="shared" si="3"/>
        <v>44</v>
      </c>
      <c r="L198" s="294">
        <v>0</v>
      </c>
      <c r="M198" s="286">
        <v>0</v>
      </c>
      <c r="N198" s="294">
        <v>5221</v>
      </c>
      <c r="O198" s="294">
        <v>97</v>
      </c>
      <c r="P198" s="294">
        <v>1483.47</v>
      </c>
      <c r="Q198" s="294">
        <v>6</v>
      </c>
      <c r="R198" s="295">
        <v>35</v>
      </c>
      <c r="S198" s="294">
        <v>9</v>
      </c>
    </row>
    <row r="199" spans="1:19" x14ac:dyDescent="0.2">
      <c r="A199" s="294">
        <v>1709</v>
      </c>
      <c r="B199" s="294" t="s">
        <v>207</v>
      </c>
      <c r="C199" s="294">
        <v>37129</v>
      </c>
      <c r="D199" s="294">
        <v>6845</v>
      </c>
      <c r="E199" s="294">
        <v>2899.9</v>
      </c>
      <c r="F199" s="294">
        <v>1185</v>
      </c>
      <c r="G199" s="294">
        <v>30070</v>
      </c>
      <c r="H199" s="286">
        <v>186.12</v>
      </c>
      <c r="I199" s="294">
        <v>842.4</v>
      </c>
      <c r="J199" s="294">
        <v>0</v>
      </c>
      <c r="K199" s="294">
        <f t="shared" si="3"/>
        <v>210</v>
      </c>
      <c r="L199" s="294">
        <v>0</v>
      </c>
      <c r="M199" s="286">
        <v>436.4</v>
      </c>
      <c r="N199" s="294">
        <v>15922</v>
      </c>
      <c r="O199" s="294">
        <v>2481</v>
      </c>
      <c r="P199" s="294">
        <v>12406.726000000001</v>
      </c>
      <c r="Q199" s="294">
        <v>20</v>
      </c>
      <c r="R199" s="295">
        <v>142</v>
      </c>
      <c r="S199" s="294">
        <v>68</v>
      </c>
    </row>
    <row r="200" spans="1:19" x14ac:dyDescent="0.2">
      <c r="A200" s="294">
        <v>1978</v>
      </c>
      <c r="B200" s="294" t="s">
        <v>692</v>
      </c>
      <c r="C200" s="294">
        <v>43909</v>
      </c>
      <c r="D200" s="294">
        <v>10034</v>
      </c>
      <c r="E200" s="294">
        <v>2201.6999999999998</v>
      </c>
      <c r="F200" s="294">
        <v>630</v>
      </c>
      <c r="G200" s="294">
        <v>28680</v>
      </c>
      <c r="H200" s="286">
        <v>0</v>
      </c>
      <c r="I200" s="294">
        <v>0</v>
      </c>
      <c r="J200" s="294">
        <v>0</v>
      </c>
      <c r="K200" s="294">
        <f t="shared" si="3"/>
        <v>321</v>
      </c>
      <c r="L200" s="294">
        <v>0</v>
      </c>
      <c r="M200" s="286">
        <v>0</v>
      </c>
      <c r="N200" s="294">
        <v>18146</v>
      </c>
      <c r="O200" s="294">
        <v>1012</v>
      </c>
      <c r="P200" s="294">
        <v>6761.5630000000001</v>
      </c>
      <c r="Q200" s="294">
        <v>28</v>
      </c>
      <c r="R200" s="295">
        <v>245</v>
      </c>
      <c r="S200" s="294">
        <v>76</v>
      </c>
    </row>
    <row r="201" spans="1:19" x14ac:dyDescent="0.2">
      <c r="A201" s="294">
        <v>1955</v>
      </c>
      <c r="B201" s="294" t="s">
        <v>208</v>
      </c>
      <c r="C201" s="294">
        <v>36011</v>
      </c>
      <c r="D201" s="294">
        <v>6141</v>
      </c>
      <c r="E201" s="294">
        <v>3321.4</v>
      </c>
      <c r="F201" s="294">
        <v>850</v>
      </c>
      <c r="G201" s="294">
        <v>33320</v>
      </c>
      <c r="H201" s="286">
        <v>1267.96</v>
      </c>
      <c r="I201" s="294">
        <v>375.2</v>
      </c>
      <c r="J201" s="294">
        <v>0</v>
      </c>
      <c r="K201" s="294">
        <f t="shared" si="3"/>
        <v>206</v>
      </c>
      <c r="L201" s="294">
        <v>0</v>
      </c>
      <c r="M201" s="286">
        <v>0</v>
      </c>
      <c r="N201" s="294">
        <v>10568</v>
      </c>
      <c r="O201" s="294">
        <v>96</v>
      </c>
      <c r="P201" s="294">
        <v>12453.012000000001</v>
      </c>
      <c r="Q201" s="294">
        <v>10</v>
      </c>
      <c r="R201" s="295">
        <v>136</v>
      </c>
      <c r="S201" s="294">
        <v>70</v>
      </c>
    </row>
    <row r="202" spans="1:19" x14ac:dyDescent="0.2">
      <c r="A202" s="294">
        <v>335</v>
      </c>
      <c r="B202" s="294" t="s">
        <v>209</v>
      </c>
      <c r="C202" s="294">
        <v>13917</v>
      </c>
      <c r="D202" s="294">
        <v>3046</v>
      </c>
      <c r="E202" s="294">
        <v>677.1</v>
      </c>
      <c r="F202" s="294">
        <v>470</v>
      </c>
      <c r="G202" s="294">
        <v>9810</v>
      </c>
      <c r="H202" s="286">
        <v>0</v>
      </c>
      <c r="I202" s="294">
        <v>0</v>
      </c>
      <c r="J202" s="294">
        <v>0</v>
      </c>
      <c r="K202" s="294">
        <f t="shared" si="3"/>
        <v>58</v>
      </c>
      <c r="L202" s="294">
        <v>0</v>
      </c>
      <c r="M202" s="286">
        <v>0</v>
      </c>
      <c r="N202" s="294">
        <v>3759</v>
      </c>
      <c r="O202" s="294">
        <v>61</v>
      </c>
      <c r="P202" s="294">
        <v>4301.973</v>
      </c>
      <c r="Q202" s="294">
        <v>4</v>
      </c>
      <c r="R202" s="295">
        <v>31</v>
      </c>
      <c r="S202" s="294">
        <v>27</v>
      </c>
    </row>
    <row r="203" spans="1:19" x14ac:dyDescent="0.2">
      <c r="A203" s="294">
        <v>944</v>
      </c>
      <c r="B203" s="294" t="s">
        <v>210</v>
      </c>
      <c r="C203" s="294">
        <v>7847</v>
      </c>
      <c r="D203" s="294">
        <v>1305</v>
      </c>
      <c r="E203" s="294">
        <v>464</v>
      </c>
      <c r="F203" s="294">
        <v>130</v>
      </c>
      <c r="G203" s="294">
        <v>5870</v>
      </c>
      <c r="H203" s="286">
        <v>0</v>
      </c>
      <c r="I203" s="294">
        <v>182.4</v>
      </c>
      <c r="J203" s="294">
        <v>0</v>
      </c>
      <c r="K203" s="294">
        <f t="shared" si="3"/>
        <v>10</v>
      </c>
      <c r="L203" s="294">
        <v>0</v>
      </c>
      <c r="M203" s="286">
        <v>0</v>
      </c>
      <c r="N203" s="294">
        <v>1739</v>
      </c>
      <c r="O203" s="294">
        <v>142</v>
      </c>
      <c r="P203" s="294">
        <v>1551.84</v>
      </c>
      <c r="Q203" s="294">
        <v>4</v>
      </c>
      <c r="R203" s="295">
        <v>1</v>
      </c>
      <c r="S203" s="294">
        <v>9</v>
      </c>
    </row>
    <row r="204" spans="1:19" x14ac:dyDescent="0.2">
      <c r="A204" s="294">
        <v>1740</v>
      </c>
      <c r="B204" s="294" t="s">
        <v>213</v>
      </c>
      <c r="C204" s="294">
        <v>24339</v>
      </c>
      <c r="D204" s="294">
        <v>6044</v>
      </c>
      <c r="E204" s="294">
        <v>1534.4</v>
      </c>
      <c r="F204" s="294">
        <v>395</v>
      </c>
      <c r="G204" s="294">
        <v>18820</v>
      </c>
      <c r="H204" s="286">
        <v>219.76</v>
      </c>
      <c r="I204" s="294">
        <v>1156</v>
      </c>
      <c r="J204" s="294">
        <v>0</v>
      </c>
      <c r="K204" s="294">
        <f t="shared" si="3"/>
        <v>317</v>
      </c>
      <c r="L204" s="294">
        <v>0</v>
      </c>
      <c r="M204" s="286">
        <v>0</v>
      </c>
      <c r="N204" s="294">
        <v>5992</v>
      </c>
      <c r="O204" s="294">
        <v>754</v>
      </c>
      <c r="P204" s="294">
        <v>4006.9259999999999</v>
      </c>
      <c r="Q204" s="294">
        <v>11</v>
      </c>
      <c r="R204" s="295">
        <v>248</v>
      </c>
      <c r="S204" s="294">
        <v>69</v>
      </c>
    </row>
    <row r="205" spans="1:19" x14ac:dyDescent="0.2">
      <c r="A205" s="294">
        <v>946</v>
      </c>
      <c r="B205" s="294" t="s">
        <v>215</v>
      </c>
      <c r="C205" s="294">
        <v>17019</v>
      </c>
      <c r="D205" s="294">
        <v>2861</v>
      </c>
      <c r="E205" s="294">
        <v>1341.3</v>
      </c>
      <c r="F205" s="294">
        <v>205</v>
      </c>
      <c r="G205" s="294">
        <v>15500</v>
      </c>
      <c r="H205" s="286">
        <v>0</v>
      </c>
      <c r="I205" s="294">
        <v>0</v>
      </c>
      <c r="J205" s="294">
        <v>0</v>
      </c>
      <c r="K205" s="294">
        <f t="shared" si="3"/>
        <v>45</v>
      </c>
      <c r="L205" s="294">
        <v>0</v>
      </c>
      <c r="M205" s="286">
        <v>0</v>
      </c>
      <c r="N205" s="294">
        <v>9989</v>
      </c>
      <c r="O205" s="294">
        <v>190</v>
      </c>
      <c r="P205" s="294">
        <v>4815.1880000000001</v>
      </c>
      <c r="Q205" s="294">
        <v>8</v>
      </c>
      <c r="R205" s="295">
        <v>25</v>
      </c>
      <c r="S205" s="294">
        <v>20</v>
      </c>
    </row>
    <row r="206" spans="1:19" x14ac:dyDescent="0.2">
      <c r="A206" s="294">
        <v>356</v>
      </c>
      <c r="B206" s="294" t="s">
        <v>217</v>
      </c>
      <c r="C206" s="294">
        <v>63462</v>
      </c>
      <c r="D206" s="294">
        <v>11886</v>
      </c>
      <c r="E206" s="294">
        <v>5210.5</v>
      </c>
      <c r="F206" s="294">
        <v>7105</v>
      </c>
      <c r="G206" s="294">
        <v>67470</v>
      </c>
      <c r="H206" s="286">
        <v>508.86</v>
      </c>
      <c r="I206" s="294">
        <v>4282.3999999999996</v>
      </c>
      <c r="J206" s="294">
        <v>0</v>
      </c>
      <c r="K206" s="294">
        <f t="shared" si="3"/>
        <v>394</v>
      </c>
      <c r="L206" s="294">
        <v>0</v>
      </c>
      <c r="M206" s="286">
        <v>0</v>
      </c>
      <c r="N206" s="294">
        <v>2323</v>
      </c>
      <c r="O206" s="294">
        <v>241</v>
      </c>
      <c r="P206" s="294">
        <v>55892.635000000002</v>
      </c>
      <c r="Q206" s="294">
        <v>1</v>
      </c>
      <c r="R206" s="295">
        <v>178</v>
      </c>
      <c r="S206" s="294">
        <v>216</v>
      </c>
    </row>
    <row r="207" spans="1:19" x14ac:dyDescent="0.2">
      <c r="A207" s="294">
        <v>569</v>
      </c>
      <c r="B207" s="294" t="s">
        <v>218</v>
      </c>
      <c r="C207" s="294">
        <v>28811</v>
      </c>
      <c r="D207" s="294">
        <v>5512</v>
      </c>
      <c r="E207" s="294">
        <v>1618.5</v>
      </c>
      <c r="F207" s="294">
        <v>770</v>
      </c>
      <c r="G207" s="294">
        <v>22110</v>
      </c>
      <c r="H207" s="286">
        <v>0</v>
      </c>
      <c r="I207" s="294">
        <v>200.8</v>
      </c>
      <c r="J207" s="294">
        <v>0</v>
      </c>
      <c r="K207" s="294">
        <f t="shared" si="3"/>
        <v>107</v>
      </c>
      <c r="L207" s="294">
        <v>0</v>
      </c>
      <c r="M207" s="286">
        <v>21.6</v>
      </c>
      <c r="N207" s="294">
        <v>7807</v>
      </c>
      <c r="O207" s="294">
        <v>1310</v>
      </c>
      <c r="P207" s="294">
        <v>6103.9049999999997</v>
      </c>
      <c r="Q207" s="294">
        <v>15</v>
      </c>
      <c r="R207" s="295">
        <v>54</v>
      </c>
      <c r="S207" s="294">
        <v>53</v>
      </c>
    </row>
    <row r="208" spans="1:19" x14ac:dyDescent="0.2">
      <c r="A208" s="294">
        <v>267</v>
      </c>
      <c r="B208" s="294" t="s">
        <v>219</v>
      </c>
      <c r="C208" s="294">
        <v>43171</v>
      </c>
      <c r="D208" s="294">
        <v>9654</v>
      </c>
      <c r="E208" s="294">
        <v>2711.8</v>
      </c>
      <c r="F208" s="294">
        <v>1935</v>
      </c>
      <c r="G208" s="294">
        <v>38390</v>
      </c>
      <c r="H208" s="286">
        <v>680.54</v>
      </c>
      <c r="I208" s="294">
        <v>2140</v>
      </c>
      <c r="J208" s="294">
        <v>0</v>
      </c>
      <c r="K208" s="294">
        <f t="shared" si="3"/>
        <v>278</v>
      </c>
      <c r="L208" s="294">
        <v>0</v>
      </c>
      <c r="M208" s="286">
        <v>255.2</v>
      </c>
      <c r="N208" s="294">
        <v>6934</v>
      </c>
      <c r="O208" s="294">
        <v>270</v>
      </c>
      <c r="P208" s="294">
        <v>19694.944</v>
      </c>
      <c r="Q208" s="294">
        <v>10</v>
      </c>
      <c r="R208" s="295">
        <v>166</v>
      </c>
      <c r="S208" s="294">
        <v>112</v>
      </c>
    </row>
    <row r="209" spans="1:19" x14ac:dyDescent="0.2">
      <c r="A209" s="294">
        <v>268</v>
      </c>
      <c r="B209" s="294" t="s">
        <v>220</v>
      </c>
      <c r="C209" s="294">
        <v>177659</v>
      </c>
      <c r="D209" s="294">
        <v>29228</v>
      </c>
      <c r="E209" s="294">
        <v>21414.6</v>
      </c>
      <c r="F209" s="294">
        <v>15025</v>
      </c>
      <c r="G209" s="294">
        <v>208210</v>
      </c>
      <c r="H209" s="286">
        <v>5166.72</v>
      </c>
      <c r="I209" s="294">
        <v>11194.4</v>
      </c>
      <c r="J209" s="294">
        <v>0</v>
      </c>
      <c r="K209" s="294">
        <f t="shared" si="3"/>
        <v>993</v>
      </c>
      <c r="L209" s="294">
        <v>0</v>
      </c>
      <c r="M209" s="286">
        <v>0</v>
      </c>
      <c r="N209" s="294">
        <v>5259</v>
      </c>
      <c r="O209" s="294">
        <v>503</v>
      </c>
      <c r="P209" s="294">
        <v>206639.66399999999</v>
      </c>
      <c r="Q209" s="294">
        <v>4</v>
      </c>
      <c r="R209" s="295">
        <v>509</v>
      </c>
      <c r="S209" s="294">
        <v>484</v>
      </c>
    </row>
    <row r="210" spans="1:19" x14ac:dyDescent="0.2">
      <c r="A210" s="294">
        <v>1930</v>
      </c>
      <c r="B210" s="294" t="s">
        <v>626</v>
      </c>
      <c r="C210" s="294">
        <v>85219</v>
      </c>
      <c r="D210" s="294">
        <v>16063</v>
      </c>
      <c r="E210" s="294">
        <v>7626.9</v>
      </c>
      <c r="F210" s="294">
        <v>8810</v>
      </c>
      <c r="G210" s="294">
        <v>88720</v>
      </c>
      <c r="H210" s="286">
        <v>1611.64</v>
      </c>
      <c r="I210" s="294">
        <v>3444</v>
      </c>
      <c r="J210" s="294">
        <v>0</v>
      </c>
      <c r="K210" s="294">
        <f t="shared" si="3"/>
        <v>727</v>
      </c>
      <c r="L210" s="294">
        <v>0</v>
      </c>
      <c r="M210" s="286">
        <v>0</v>
      </c>
      <c r="N210" s="294">
        <v>7338</v>
      </c>
      <c r="O210" s="294">
        <v>1041</v>
      </c>
      <c r="P210" s="294">
        <v>80335.801000000007</v>
      </c>
      <c r="Q210" s="294">
        <v>6</v>
      </c>
      <c r="R210" s="295">
        <v>480</v>
      </c>
      <c r="S210" s="294">
        <v>247</v>
      </c>
    </row>
    <row r="211" spans="1:19" x14ac:dyDescent="0.2">
      <c r="A211" s="294">
        <v>1970</v>
      </c>
      <c r="B211" s="294" t="s">
        <v>688</v>
      </c>
      <c r="C211" s="294">
        <v>45228</v>
      </c>
      <c r="D211" s="294">
        <v>9448</v>
      </c>
      <c r="E211" s="294">
        <v>4896.7</v>
      </c>
      <c r="F211" s="294">
        <v>490</v>
      </c>
      <c r="G211" s="294">
        <v>42170</v>
      </c>
      <c r="H211" s="286">
        <v>795.96</v>
      </c>
      <c r="I211" s="294">
        <v>1908.8</v>
      </c>
      <c r="J211" s="294">
        <v>0</v>
      </c>
      <c r="K211" s="294">
        <f t="shared" si="3"/>
        <v>202</v>
      </c>
      <c r="L211" s="294">
        <v>0</v>
      </c>
      <c r="M211" s="286">
        <v>0</v>
      </c>
      <c r="N211" s="294">
        <v>37881</v>
      </c>
      <c r="O211" s="294">
        <v>1780</v>
      </c>
      <c r="P211" s="294">
        <v>9840.1389999999992</v>
      </c>
      <c r="Q211" s="294">
        <v>38</v>
      </c>
      <c r="R211" s="295">
        <v>130</v>
      </c>
      <c r="S211" s="294">
        <v>72</v>
      </c>
    </row>
    <row r="212" spans="1:19" x14ac:dyDescent="0.2">
      <c r="A212" s="294">
        <v>1695</v>
      </c>
      <c r="B212" s="294" t="s">
        <v>221</v>
      </c>
      <c r="C212" s="294">
        <v>7392</v>
      </c>
      <c r="D212" s="294">
        <v>1109</v>
      </c>
      <c r="E212" s="294">
        <v>510</v>
      </c>
      <c r="F212" s="294">
        <v>105</v>
      </c>
      <c r="G212" s="294">
        <v>5210</v>
      </c>
      <c r="H212" s="286">
        <v>89.96</v>
      </c>
      <c r="I212" s="294">
        <v>0</v>
      </c>
      <c r="J212" s="294">
        <v>0</v>
      </c>
      <c r="K212" s="294">
        <f t="shared" si="3"/>
        <v>48</v>
      </c>
      <c r="L212" s="294">
        <v>0</v>
      </c>
      <c r="M212" s="286">
        <v>0</v>
      </c>
      <c r="N212" s="294">
        <v>8598</v>
      </c>
      <c r="O212" s="294">
        <v>721</v>
      </c>
      <c r="P212" s="294">
        <v>1439.8</v>
      </c>
      <c r="Q212" s="294">
        <v>12</v>
      </c>
      <c r="R212" s="295">
        <v>32</v>
      </c>
      <c r="S212" s="294">
        <v>16</v>
      </c>
    </row>
    <row r="213" spans="1:19" x14ac:dyDescent="0.2">
      <c r="A213" s="294">
        <v>1699</v>
      </c>
      <c r="B213" s="294" t="s">
        <v>222</v>
      </c>
      <c r="C213" s="294">
        <v>31253</v>
      </c>
      <c r="D213" s="294">
        <v>5689</v>
      </c>
      <c r="E213" s="294">
        <v>3063.1</v>
      </c>
      <c r="F213" s="294">
        <v>495</v>
      </c>
      <c r="G213" s="294">
        <v>27720</v>
      </c>
      <c r="H213" s="286">
        <v>659.12</v>
      </c>
      <c r="I213" s="294">
        <v>461.6</v>
      </c>
      <c r="J213" s="294">
        <v>0</v>
      </c>
      <c r="K213" s="294">
        <f t="shared" si="3"/>
        <v>156</v>
      </c>
      <c r="L213" s="294">
        <v>0</v>
      </c>
      <c r="M213" s="286">
        <v>151.69999999999999</v>
      </c>
      <c r="N213" s="294">
        <v>19905</v>
      </c>
      <c r="O213" s="294">
        <v>625</v>
      </c>
      <c r="P213" s="294">
        <v>10283.878000000001</v>
      </c>
      <c r="Q213" s="294">
        <v>19</v>
      </c>
      <c r="R213" s="295">
        <v>61</v>
      </c>
      <c r="S213" s="294">
        <v>95</v>
      </c>
    </row>
    <row r="214" spans="1:19" x14ac:dyDescent="0.2">
      <c r="A214" s="294">
        <v>171</v>
      </c>
      <c r="B214" s="294" t="s">
        <v>223</v>
      </c>
      <c r="C214" s="294">
        <v>47291</v>
      </c>
      <c r="D214" s="294">
        <v>10675</v>
      </c>
      <c r="E214" s="294">
        <v>3844.7</v>
      </c>
      <c r="F214" s="294">
        <v>2000</v>
      </c>
      <c r="G214" s="294">
        <v>45500</v>
      </c>
      <c r="H214" s="286">
        <v>1752.52</v>
      </c>
      <c r="I214" s="294">
        <v>2500.8000000000002</v>
      </c>
      <c r="J214" s="294">
        <v>0</v>
      </c>
      <c r="K214" s="294">
        <f t="shared" si="3"/>
        <v>473</v>
      </c>
      <c r="L214" s="294">
        <v>0</v>
      </c>
      <c r="M214" s="286">
        <v>0</v>
      </c>
      <c r="N214" s="294">
        <v>45798</v>
      </c>
      <c r="O214" s="294">
        <v>2912</v>
      </c>
      <c r="P214" s="294">
        <v>15044.522999999999</v>
      </c>
      <c r="Q214" s="294">
        <v>15</v>
      </c>
      <c r="R214" s="295">
        <v>211</v>
      </c>
      <c r="S214" s="294">
        <v>262</v>
      </c>
    </row>
    <row r="215" spans="1:19" x14ac:dyDescent="0.2">
      <c r="A215" s="294">
        <v>575</v>
      </c>
      <c r="B215" s="294" t="s">
        <v>224</v>
      </c>
      <c r="C215" s="294">
        <v>43508</v>
      </c>
      <c r="D215" s="294">
        <v>7855</v>
      </c>
      <c r="E215" s="294">
        <v>3328.7</v>
      </c>
      <c r="F215" s="294">
        <v>1110</v>
      </c>
      <c r="G215" s="294">
        <v>36770</v>
      </c>
      <c r="H215" s="286">
        <v>688.54</v>
      </c>
      <c r="I215" s="294">
        <v>1792.8</v>
      </c>
      <c r="J215" s="294">
        <v>0</v>
      </c>
      <c r="K215" s="294">
        <f t="shared" si="3"/>
        <v>159</v>
      </c>
      <c r="L215" s="294">
        <v>0</v>
      </c>
      <c r="M215" s="286">
        <v>0</v>
      </c>
      <c r="N215" s="294">
        <v>5838</v>
      </c>
      <c r="O215" s="294">
        <v>102</v>
      </c>
      <c r="P215" s="294">
        <v>30981.428</v>
      </c>
      <c r="Q215" s="294">
        <v>7</v>
      </c>
      <c r="R215" s="295">
        <v>78</v>
      </c>
      <c r="S215" s="294">
        <v>81</v>
      </c>
    </row>
    <row r="216" spans="1:19" x14ac:dyDescent="0.2">
      <c r="A216" s="294">
        <v>820</v>
      </c>
      <c r="B216" s="294" t="s">
        <v>226</v>
      </c>
      <c r="C216" s="294">
        <v>23383</v>
      </c>
      <c r="D216" s="294">
        <v>4366</v>
      </c>
      <c r="E216" s="294">
        <v>1035</v>
      </c>
      <c r="F216" s="294">
        <v>460</v>
      </c>
      <c r="G216" s="294">
        <v>19490</v>
      </c>
      <c r="H216" s="286">
        <v>0</v>
      </c>
      <c r="I216" s="294">
        <v>497.6</v>
      </c>
      <c r="J216" s="294">
        <v>0</v>
      </c>
      <c r="K216" s="294">
        <f t="shared" si="3"/>
        <v>58</v>
      </c>
      <c r="L216" s="294">
        <v>0</v>
      </c>
      <c r="M216" s="286">
        <v>0</v>
      </c>
      <c r="N216" s="294">
        <v>3362</v>
      </c>
      <c r="O216" s="294">
        <v>32</v>
      </c>
      <c r="P216" s="294">
        <v>11497.29</v>
      </c>
      <c r="Q216" s="294">
        <v>3</v>
      </c>
      <c r="R216" s="295">
        <v>20</v>
      </c>
      <c r="S216" s="294">
        <v>38</v>
      </c>
    </row>
    <row r="217" spans="1:19" x14ac:dyDescent="0.2">
      <c r="A217" s="294">
        <v>302</v>
      </c>
      <c r="B217" s="294" t="s">
        <v>227</v>
      </c>
      <c r="C217" s="294">
        <v>27851</v>
      </c>
      <c r="D217" s="294">
        <v>6199</v>
      </c>
      <c r="E217" s="294">
        <v>1817.6</v>
      </c>
      <c r="F217" s="294">
        <v>425</v>
      </c>
      <c r="G217" s="294">
        <v>27100</v>
      </c>
      <c r="H217" s="286">
        <v>1121.26</v>
      </c>
      <c r="I217" s="294">
        <v>371.2</v>
      </c>
      <c r="J217" s="294">
        <v>0</v>
      </c>
      <c r="K217" s="294">
        <f t="shared" si="3"/>
        <v>241</v>
      </c>
      <c r="L217" s="294">
        <v>0</v>
      </c>
      <c r="M217" s="286">
        <v>25.1</v>
      </c>
      <c r="N217" s="294">
        <v>12873</v>
      </c>
      <c r="O217" s="294">
        <v>80</v>
      </c>
      <c r="P217" s="294">
        <v>9830.76</v>
      </c>
      <c r="Q217" s="294">
        <v>13</v>
      </c>
      <c r="R217" s="295">
        <v>196</v>
      </c>
      <c r="S217" s="294">
        <v>45</v>
      </c>
    </row>
    <row r="218" spans="1:19" x14ac:dyDescent="0.2">
      <c r="A218" s="294">
        <v>579</v>
      </c>
      <c r="B218" s="294" t="s">
        <v>229</v>
      </c>
      <c r="C218" s="294">
        <v>24840</v>
      </c>
      <c r="D218" s="294">
        <v>5515</v>
      </c>
      <c r="E218" s="294">
        <v>1133.5</v>
      </c>
      <c r="F218" s="294">
        <v>940</v>
      </c>
      <c r="G218" s="294">
        <v>20450</v>
      </c>
      <c r="H218" s="286">
        <v>1705.78</v>
      </c>
      <c r="I218" s="294">
        <v>1564</v>
      </c>
      <c r="J218" s="294">
        <v>0</v>
      </c>
      <c r="K218" s="294">
        <f t="shared" si="3"/>
        <v>37</v>
      </c>
      <c r="L218" s="294">
        <v>0</v>
      </c>
      <c r="M218" s="286">
        <v>0</v>
      </c>
      <c r="N218" s="294">
        <v>728</v>
      </c>
      <c r="O218" s="294">
        <v>69</v>
      </c>
      <c r="P218" s="294">
        <v>19188.75</v>
      </c>
      <c r="Q218" s="294">
        <v>1</v>
      </c>
      <c r="R218" s="295">
        <v>12</v>
      </c>
      <c r="S218" s="294">
        <v>25</v>
      </c>
    </row>
    <row r="219" spans="1:19" x14ac:dyDescent="0.2">
      <c r="A219" s="294">
        <v>823</v>
      </c>
      <c r="B219" s="294" t="s">
        <v>230</v>
      </c>
      <c r="C219" s="294">
        <v>18714</v>
      </c>
      <c r="D219" s="294">
        <v>3388</v>
      </c>
      <c r="E219" s="294">
        <v>1094.0999999999999</v>
      </c>
      <c r="F219" s="294">
        <v>235</v>
      </c>
      <c r="G219" s="294">
        <v>14550</v>
      </c>
      <c r="H219" s="286">
        <v>0</v>
      </c>
      <c r="I219" s="294">
        <v>783.2</v>
      </c>
      <c r="J219" s="294">
        <v>0</v>
      </c>
      <c r="K219" s="294">
        <f t="shared" si="3"/>
        <v>60</v>
      </c>
      <c r="L219" s="294">
        <v>0</v>
      </c>
      <c r="M219" s="286">
        <v>0</v>
      </c>
      <c r="N219" s="294">
        <v>10176</v>
      </c>
      <c r="O219" s="294">
        <v>108</v>
      </c>
      <c r="P219" s="294">
        <v>5048.5349999999999</v>
      </c>
      <c r="Q219" s="294">
        <v>9</v>
      </c>
      <c r="R219" s="295">
        <v>24</v>
      </c>
      <c r="S219" s="294">
        <v>36</v>
      </c>
    </row>
    <row r="220" spans="1:19" x14ac:dyDescent="0.2">
      <c r="A220" s="294">
        <v>824</v>
      </c>
      <c r="B220" s="294" t="s">
        <v>231</v>
      </c>
      <c r="C220" s="294">
        <v>26245</v>
      </c>
      <c r="D220" s="294">
        <v>4847</v>
      </c>
      <c r="E220" s="294">
        <v>1896.9</v>
      </c>
      <c r="F220" s="294">
        <v>695</v>
      </c>
      <c r="G220" s="294">
        <v>23550</v>
      </c>
      <c r="H220" s="286">
        <v>617.12</v>
      </c>
      <c r="I220" s="294">
        <v>1299.2</v>
      </c>
      <c r="J220" s="294">
        <v>0</v>
      </c>
      <c r="K220" s="294">
        <f t="shared" si="3"/>
        <v>143</v>
      </c>
      <c r="L220" s="294">
        <v>0</v>
      </c>
      <c r="M220" s="286">
        <v>186.3</v>
      </c>
      <c r="N220" s="294">
        <v>6384</v>
      </c>
      <c r="O220" s="294">
        <v>129</v>
      </c>
      <c r="P220" s="294">
        <v>12155.496999999999</v>
      </c>
      <c r="Q220" s="294">
        <v>3</v>
      </c>
      <c r="R220" s="295">
        <v>61</v>
      </c>
      <c r="S220" s="294">
        <v>82</v>
      </c>
    </row>
    <row r="221" spans="1:19" x14ac:dyDescent="0.2">
      <c r="A221" s="294">
        <v>1895</v>
      </c>
      <c r="B221" s="294" t="s">
        <v>476</v>
      </c>
      <c r="C221" s="294">
        <v>38209</v>
      </c>
      <c r="D221" s="294">
        <v>6546</v>
      </c>
      <c r="E221" s="294">
        <v>5388</v>
      </c>
      <c r="F221" s="294">
        <v>790</v>
      </c>
      <c r="G221" s="294">
        <v>39120</v>
      </c>
      <c r="H221" s="286">
        <v>1051.6199999999999</v>
      </c>
      <c r="I221" s="294">
        <v>1595.2</v>
      </c>
      <c r="J221" s="294">
        <v>0</v>
      </c>
      <c r="K221" s="294">
        <f t="shared" si="3"/>
        <v>274</v>
      </c>
      <c r="L221" s="294">
        <v>0</v>
      </c>
      <c r="M221" s="286">
        <v>0</v>
      </c>
      <c r="N221" s="294">
        <v>22651</v>
      </c>
      <c r="O221" s="294">
        <v>1399</v>
      </c>
      <c r="P221" s="294">
        <v>15570.8</v>
      </c>
      <c r="Q221" s="294">
        <v>23</v>
      </c>
      <c r="R221" s="295">
        <v>199</v>
      </c>
      <c r="S221" s="294">
        <v>75</v>
      </c>
    </row>
    <row r="222" spans="1:19" x14ac:dyDescent="0.2">
      <c r="A222" s="294">
        <v>269</v>
      </c>
      <c r="B222" s="294" t="s">
        <v>232</v>
      </c>
      <c r="C222" s="294">
        <v>23646</v>
      </c>
      <c r="D222" s="294">
        <v>5269</v>
      </c>
      <c r="E222" s="294">
        <v>1411.8</v>
      </c>
      <c r="F222" s="294">
        <v>255</v>
      </c>
      <c r="G222" s="294">
        <v>20720</v>
      </c>
      <c r="H222" s="286">
        <v>0</v>
      </c>
      <c r="I222" s="294">
        <v>227.2</v>
      </c>
      <c r="J222" s="294">
        <v>0</v>
      </c>
      <c r="K222" s="294">
        <f t="shared" si="3"/>
        <v>204</v>
      </c>
      <c r="L222" s="294">
        <v>0</v>
      </c>
      <c r="M222" s="286">
        <v>0</v>
      </c>
      <c r="N222" s="294">
        <v>9770</v>
      </c>
      <c r="O222" s="294">
        <v>114</v>
      </c>
      <c r="P222" s="294">
        <v>6295.902</v>
      </c>
      <c r="Q222" s="294">
        <v>9</v>
      </c>
      <c r="R222" s="295">
        <v>166</v>
      </c>
      <c r="S222" s="294">
        <v>38</v>
      </c>
    </row>
    <row r="223" spans="1:19" x14ac:dyDescent="0.2">
      <c r="A223" s="294">
        <v>173</v>
      </c>
      <c r="B223" s="294" t="s">
        <v>233</v>
      </c>
      <c r="C223" s="294">
        <v>31836</v>
      </c>
      <c r="D223" s="294">
        <v>6351</v>
      </c>
      <c r="E223" s="294">
        <v>3008.3</v>
      </c>
      <c r="F223" s="294">
        <v>1670</v>
      </c>
      <c r="G223" s="294">
        <v>33270</v>
      </c>
      <c r="H223" s="286">
        <v>750.42</v>
      </c>
      <c r="I223" s="294">
        <v>3153.6</v>
      </c>
      <c r="J223" s="294">
        <v>0</v>
      </c>
      <c r="K223" s="294">
        <f t="shared" si="3"/>
        <v>181</v>
      </c>
      <c r="L223" s="294">
        <v>0</v>
      </c>
      <c r="M223" s="286">
        <v>0</v>
      </c>
      <c r="N223" s="294">
        <v>2155</v>
      </c>
      <c r="O223" s="294">
        <v>40</v>
      </c>
      <c r="P223" s="294">
        <v>21604.577000000001</v>
      </c>
      <c r="Q223" s="294">
        <v>3</v>
      </c>
      <c r="R223" s="295">
        <v>102</v>
      </c>
      <c r="S223" s="294">
        <v>79</v>
      </c>
    </row>
    <row r="224" spans="1:19" x14ac:dyDescent="0.2">
      <c r="A224" s="294">
        <v>1773</v>
      </c>
      <c r="B224" s="294" t="s">
        <v>234</v>
      </c>
      <c r="C224" s="294">
        <v>18252</v>
      </c>
      <c r="D224" s="294">
        <v>3485</v>
      </c>
      <c r="E224" s="294">
        <v>1299.4000000000001</v>
      </c>
      <c r="F224" s="294">
        <v>405</v>
      </c>
      <c r="G224" s="294">
        <v>15310</v>
      </c>
      <c r="H224" s="286">
        <v>0</v>
      </c>
      <c r="I224" s="294">
        <v>268</v>
      </c>
      <c r="J224" s="294">
        <v>0</v>
      </c>
      <c r="K224" s="294">
        <f t="shared" si="3"/>
        <v>59</v>
      </c>
      <c r="L224" s="294">
        <v>0</v>
      </c>
      <c r="M224" s="286">
        <v>0</v>
      </c>
      <c r="N224" s="294">
        <v>11366</v>
      </c>
      <c r="O224" s="294">
        <v>471</v>
      </c>
      <c r="P224" s="294">
        <v>3709.3679999999999</v>
      </c>
      <c r="Q224" s="294">
        <v>8</v>
      </c>
      <c r="R224" s="295">
        <v>32</v>
      </c>
      <c r="S224" s="294">
        <v>27</v>
      </c>
    </row>
    <row r="225" spans="1:19" x14ac:dyDescent="0.2">
      <c r="A225" s="294">
        <v>175</v>
      </c>
      <c r="B225" s="294" t="s">
        <v>235</v>
      </c>
      <c r="C225" s="294">
        <v>18009</v>
      </c>
      <c r="D225" s="294">
        <v>3648</v>
      </c>
      <c r="E225" s="294">
        <v>1242.2</v>
      </c>
      <c r="F225" s="294">
        <v>190</v>
      </c>
      <c r="G225" s="294">
        <v>17430</v>
      </c>
      <c r="H225" s="286">
        <v>1222.78</v>
      </c>
      <c r="I225" s="294">
        <v>1160</v>
      </c>
      <c r="J225" s="294">
        <v>0</v>
      </c>
      <c r="K225" s="294">
        <f t="shared" si="3"/>
        <v>107</v>
      </c>
      <c r="L225" s="294">
        <v>0</v>
      </c>
      <c r="M225" s="286">
        <v>531.20000000000005</v>
      </c>
      <c r="N225" s="294">
        <v>17981</v>
      </c>
      <c r="O225" s="294">
        <v>220</v>
      </c>
      <c r="P225" s="294">
        <v>4361.3760000000002</v>
      </c>
      <c r="Q225" s="294">
        <v>14</v>
      </c>
      <c r="R225" s="295">
        <v>79</v>
      </c>
      <c r="S225" s="294">
        <v>28</v>
      </c>
    </row>
    <row r="226" spans="1:19" x14ac:dyDescent="0.2">
      <c r="A226" s="294">
        <v>1586</v>
      </c>
      <c r="B226" s="294" t="s">
        <v>237</v>
      </c>
      <c r="C226" s="294">
        <v>29627</v>
      </c>
      <c r="D226" s="294">
        <v>5651</v>
      </c>
      <c r="E226" s="294">
        <v>2414.4</v>
      </c>
      <c r="F226" s="294">
        <v>530</v>
      </c>
      <c r="G226" s="294">
        <v>29310</v>
      </c>
      <c r="H226" s="286">
        <v>1157.3399999999999</v>
      </c>
      <c r="I226" s="294">
        <v>1344.8</v>
      </c>
      <c r="J226" s="294">
        <v>0</v>
      </c>
      <c r="K226" s="294">
        <f t="shared" si="3"/>
        <v>123</v>
      </c>
      <c r="L226" s="294">
        <v>0</v>
      </c>
      <c r="M226" s="286">
        <v>0</v>
      </c>
      <c r="N226" s="294">
        <v>10993</v>
      </c>
      <c r="O226" s="294">
        <v>51</v>
      </c>
      <c r="P226" s="294">
        <v>10163.556</v>
      </c>
      <c r="Q226" s="294">
        <v>9</v>
      </c>
      <c r="R226" s="295">
        <v>75</v>
      </c>
      <c r="S226" s="294">
        <v>48</v>
      </c>
    </row>
    <row r="227" spans="1:19" x14ac:dyDescent="0.2">
      <c r="A227" s="294">
        <v>826</v>
      </c>
      <c r="B227" s="294" t="s">
        <v>238</v>
      </c>
      <c r="C227" s="294">
        <v>55982</v>
      </c>
      <c r="D227" s="294">
        <v>10447</v>
      </c>
      <c r="E227" s="294">
        <v>4765.7</v>
      </c>
      <c r="F227" s="294">
        <v>4465</v>
      </c>
      <c r="G227" s="294">
        <v>56890</v>
      </c>
      <c r="H227" s="286">
        <v>1546.28</v>
      </c>
      <c r="I227" s="294">
        <v>1880</v>
      </c>
      <c r="J227" s="294">
        <v>0</v>
      </c>
      <c r="K227" s="294">
        <f t="shared" si="3"/>
        <v>351</v>
      </c>
      <c r="L227" s="294">
        <v>0</v>
      </c>
      <c r="M227" s="286">
        <v>0</v>
      </c>
      <c r="N227" s="294">
        <v>7142</v>
      </c>
      <c r="O227" s="294">
        <v>167</v>
      </c>
      <c r="P227" s="294">
        <v>39983.019999999997</v>
      </c>
      <c r="Q227" s="294">
        <v>7</v>
      </c>
      <c r="R227" s="295">
        <v>198</v>
      </c>
      <c r="S227" s="294">
        <v>153</v>
      </c>
    </row>
    <row r="228" spans="1:19" x14ac:dyDescent="0.2">
      <c r="A228" s="294">
        <v>85</v>
      </c>
      <c r="B228" s="294" t="s">
        <v>239</v>
      </c>
      <c r="C228" s="294">
        <v>25469</v>
      </c>
      <c r="D228" s="294">
        <v>4629</v>
      </c>
      <c r="E228" s="294">
        <v>2771.4</v>
      </c>
      <c r="F228" s="294">
        <v>325</v>
      </c>
      <c r="G228" s="294">
        <v>23940</v>
      </c>
      <c r="H228" s="286">
        <v>206.26</v>
      </c>
      <c r="I228" s="294">
        <v>1128</v>
      </c>
      <c r="J228" s="294">
        <v>0</v>
      </c>
      <c r="K228" s="294">
        <f t="shared" si="3"/>
        <v>145</v>
      </c>
      <c r="L228" s="294">
        <v>0</v>
      </c>
      <c r="M228" s="286">
        <v>0</v>
      </c>
      <c r="N228" s="294">
        <v>22335</v>
      </c>
      <c r="O228" s="294">
        <v>276</v>
      </c>
      <c r="P228" s="294">
        <v>5732.9120000000003</v>
      </c>
      <c r="Q228" s="294">
        <v>18</v>
      </c>
      <c r="R228" s="295">
        <v>94</v>
      </c>
      <c r="S228" s="294">
        <v>51</v>
      </c>
    </row>
    <row r="229" spans="1:19" x14ac:dyDescent="0.2">
      <c r="A229" s="294">
        <v>431</v>
      </c>
      <c r="B229" s="294" t="s">
        <v>240</v>
      </c>
      <c r="C229" s="294">
        <v>9735</v>
      </c>
      <c r="D229" s="294">
        <v>1910</v>
      </c>
      <c r="E229" s="294">
        <v>648.20000000000005</v>
      </c>
      <c r="F229" s="294">
        <v>400</v>
      </c>
      <c r="G229" s="294">
        <v>4730</v>
      </c>
      <c r="H229" s="286">
        <v>0</v>
      </c>
      <c r="I229" s="294">
        <v>0</v>
      </c>
      <c r="J229" s="294">
        <v>0</v>
      </c>
      <c r="K229" s="294">
        <f t="shared" si="3"/>
        <v>41</v>
      </c>
      <c r="L229" s="294">
        <v>0</v>
      </c>
      <c r="M229" s="286">
        <v>0</v>
      </c>
      <c r="N229" s="294">
        <v>1155</v>
      </c>
      <c r="O229" s="294">
        <v>453</v>
      </c>
      <c r="P229" s="294">
        <v>4369.1980000000003</v>
      </c>
      <c r="Q229" s="294">
        <v>4</v>
      </c>
      <c r="R229" s="295">
        <v>28</v>
      </c>
      <c r="S229" s="294">
        <v>13</v>
      </c>
    </row>
    <row r="230" spans="1:19" x14ac:dyDescent="0.2">
      <c r="A230" s="294">
        <v>432</v>
      </c>
      <c r="B230" s="294" t="s">
        <v>241</v>
      </c>
      <c r="C230" s="294">
        <v>11836</v>
      </c>
      <c r="D230" s="294">
        <v>2274</v>
      </c>
      <c r="E230" s="294">
        <v>921.2</v>
      </c>
      <c r="F230" s="294">
        <v>180</v>
      </c>
      <c r="G230" s="294">
        <v>10660</v>
      </c>
      <c r="H230" s="286">
        <v>0</v>
      </c>
      <c r="I230" s="294">
        <v>0</v>
      </c>
      <c r="J230" s="294">
        <v>0</v>
      </c>
      <c r="K230" s="294">
        <f t="shared" si="3"/>
        <v>48</v>
      </c>
      <c r="L230" s="294">
        <v>0</v>
      </c>
      <c r="M230" s="286">
        <v>0</v>
      </c>
      <c r="N230" s="294">
        <v>4148</v>
      </c>
      <c r="O230" s="294">
        <v>47</v>
      </c>
      <c r="P230" s="294">
        <v>2594.306</v>
      </c>
      <c r="Q230" s="294">
        <v>6</v>
      </c>
      <c r="R230" s="295">
        <v>34</v>
      </c>
      <c r="S230" s="294">
        <v>14</v>
      </c>
    </row>
    <row r="231" spans="1:19" x14ac:dyDescent="0.2">
      <c r="A231" s="294">
        <v>86</v>
      </c>
      <c r="B231" s="294" t="s">
        <v>242</v>
      </c>
      <c r="C231" s="294">
        <v>29733</v>
      </c>
      <c r="D231" s="294">
        <v>5956</v>
      </c>
      <c r="E231" s="294">
        <v>2638.7</v>
      </c>
      <c r="F231" s="294">
        <v>385</v>
      </c>
      <c r="G231" s="294">
        <v>25400</v>
      </c>
      <c r="H231" s="286">
        <v>723.14</v>
      </c>
      <c r="I231" s="294">
        <v>448.8</v>
      </c>
      <c r="J231" s="294">
        <v>0</v>
      </c>
      <c r="K231" s="294">
        <f t="shared" si="3"/>
        <v>160</v>
      </c>
      <c r="L231" s="294">
        <v>0</v>
      </c>
      <c r="M231" s="286">
        <v>0</v>
      </c>
      <c r="N231" s="294">
        <v>22447</v>
      </c>
      <c r="O231" s="294">
        <v>317</v>
      </c>
      <c r="P231" s="294">
        <v>5433.4979999999996</v>
      </c>
      <c r="Q231" s="294">
        <v>22</v>
      </c>
      <c r="R231" s="295">
        <v>112</v>
      </c>
      <c r="S231" s="294">
        <v>48</v>
      </c>
    </row>
    <row r="232" spans="1:19" x14ac:dyDescent="0.2">
      <c r="A232" s="294">
        <v>828</v>
      </c>
      <c r="B232" s="294" t="s">
        <v>243</v>
      </c>
      <c r="C232" s="294">
        <v>91915</v>
      </c>
      <c r="D232" s="294">
        <v>17214</v>
      </c>
      <c r="E232" s="294">
        <v>8298.7000000000007</v>
      </c>
      <c r="F232" s="294">
        <v>6450</v>
      </c>
      <c r="G232" s="294">
        <v>96000</v>
      </c>
      <c r="H232" s="286">
        <v>2779.44</v>
      </c>
      <c r="I232" s="294">
        <v>4557.6000000000004</v>
      </c>
      <c r="J232" s="294">
        <v>0</v>
      </c>
      <c r="K232" s="294">
        <f t="shared" si="3"/>
        <v>646</v>
      </c>
      <c r="L232" s="294">
        <v>0</v>
      </c>
      <c r="M232" s="286">
        <v>0</v>
      </c>
      <c r="N232" s="294">
        <v>16206</v>
      </c>
      <c r="O232" s="294">
        <v>886</v>
      </c>
      <c r="P232" s="294">
        <v>56834.150999999998</v>
      </c>
      <c r="Q232" s="294">
        <v>23</v>
      </c>
      <c r="R232" s="295">
        <v>368</v>
      </c>
      <c r="S232" s="294">
        <v>278</v>
      </c>
    </row>
    <row r="233" spans="1:19" x14ac:dyDescent="0.2">
      <c r="A233" s="294">
        <v>1509</v>
      </c>
      <c r="B233" s="294" t="s">
        <v>245</v>
      </c>
      <c r="C233" s="294">
        <v>39388</v>
      </c>
      <c r="D233" s="294">
        <v>7109</v>
      </c>
      <c r="E233" s="294">
        <v>4035.4</v>
      </c>
      <c r="F233" s="294">
        <v>1955</v>
      </c>
      <c r="G233" s="294">
        <v>39680</v>
      </c>
      <c r="H233" s="286">
        <v>0</v>
      </c>
      <c r="I233" s="294">
        <v>1760</v>
      </c>
      <c r="J233" s="294">
        <v>0</v>
      </c>
      <c r="K233" s="294">
        <f t="shared" si="3"/>
        <v>278</v>
      </c>
      <c r="L233" s="294">
        <v>0</v>
      </c>
      <c r="M233" s="286">
        <v>0</v>
      </c>
      <c r="N233" s="294">
        <v>13600</v>
      </c>
      <c r="O233" s="294">
        <v>195</v>
      </c>
      <c r="P233" s="294">
        <v>11491.194</v>
      </c>
      <c r="Q233" s="294">
        <v>11</v>
      </c>
      <c r="R233" s="295">
        <v>171</v>
      </c>
      <c r="S233" s="294">
        <v>107</v>
      </c>
    </row>
    <row r="234" spans="1:19" x14ac:dyDescent="0.2">
      <c r="A234" s="294">
        <v>437</v>
      </c>
      <c r="B234" s="294" t="s">
        <v>246</v>
      </c>
      <c r="C234" s="294">
        <v>14026</v>
      </c>
      <c r="D234" s="294">
        <v>2902</v>
      </c>
      <c r="E234" s="294">
        <v>967.3</v>
      </c>
      <c r="F234" s="294">
        <v>1140</v>
      </c>
      <c r="G234" s="294">
        <v>6710</v>
      </c>
      <c r="H234" s="286">
        <v>301.02</v>
      </c>
      <c r="I234" s="294">
        <v>0</v>
      </c>
      <c r="J234" s="294">
        <v>0</v>
      </c>
      <c r="K234" s="294">
        <f t="shared" si="3"/>
        <v>25</v>
      </c>
      <c r="L234" s="294">
        <v>0</v>
      </c>
      <c r="M234" s="286">
        <v>0</v>
      </c>
      <c r="N234" s="294">
        <v>2398</v>
      </c>
      <c r="O234" s="294">
        <v>181</v>
      </c>
      <c r="P234" s="294">
        <v>8327.2639999999992</v>
      </c>
      <c r="Q234" s="294">
        <v>3</v>
      </c>
      <c r="R234" s="295">
        <v>8</v>
      </c>
      <c r="S234" s="294">
        <v>17</v>
      </c>
    </row>
    <row r="235" spans="1:19" x14ac:dyDescent="0.2">
      <c r="A235" s="294">
        <v>589</v>
      </c>
      <c r="B235" s="294" t="s">
        <v>248</v>
      </c>
      <c r="C235" s="294">
        <v>10230</v>
      </c>
      <c r="D235" s="294">
        <v>2118</v>
      </c>
      <c r="E235" s="294">
        <v>725.3</v>
      </c>
      <c r="F235" s="294">
        <v>220</v>
      </c>
      <c r="G235" s="294">
        <v>8030</v>
      </c>
      <c r="H235" s="286">
        <v>0</v>
      </c>
      <c r="I235" s="294">
        <v>0</v>
      </c>
      <c r="J235" s="294">
        <v>0</v>
      </c>
      <c r="K235" s="294">
        <f t="shared" si="3"/>
        <v>45</v>
      </c>
      <c r="L235" s="294">
        <v>0</v>
      </c>
      <c r="M235" s="286">
        <v>0</v>
      </c>
      <c r="N235" s="294">
        <v>3900</v>
      </c>
      <c r="O235" s="294">
        <v>110</v>
      </c>
      <c r="P235" s="294">
        <v>3794.7550000000001</v>
      </c>
      <c r="Q235" s="294">
        <v>3</v>
      </c>
      <c r="R235" s="295">
        <v>23</v>
      </c>
      <c r="S235" s="294">
        <v>22</v>
      </c>
    </row>
    <row r="236" spans="1:19" x14ac:dyDescent="0.2">
      <c r="A236" s="294">
        <v>1734</v>
      </c>
      <c r="B236" s="294" t="s">
        <v>249</v>
      </c>
      <c r="C236" s="294">
        <v>47906</v>
      </c>
      <c r="D236" s="294">
        <v>10340</v>
      </c>
      <c r="E236" s="294">
        <v>2887</v>
      </c>
      <c r="F236" s="294">
        <v>1175</v>
      </c>
      <c r="G236" s="294">
        <v>38590</v>
      </c>
      <c r="H236" s="286">
        <v>588.20000000000005</v>
      </c>
      <c r="I236" s="294">
        <v>2384</v>
      </c>
      <c r="J236" s="294">
        <v>0</v>
      </c>
      <c r="K236" s="294">
        <f t="shared" si="3"/>
        <v>219</v>
      </c>
      <c r="L236" s="294">
        <v>0</v>
      </c>
      <c r="M236" s="286">
        <v>494.1</v>
      </c>
      <c r="N236" s="294">
        <v>10907</v>
      </c>
      <c r="O236" s="294">
        <v>601</v>
      </c>
      <c r="P236" s="294">
        <v>16120.2</v>
      </c>
      <c r="Q236" s="294">
        <v>11</v>
      </c>
      <c r="R236" s="295">
        <v>138</v>
      </c>
      <c r="S236" s="294">
        <v>81</v>
      </c>
    </row>
    <row r="237" spans="1:19" x14ac:dyDescent="0.2">
      <c r="A237" s="294">
        <v>590</v>
      </c>
      <c r="B237" s="294" t="s">
        <v>250</v>
      </c>
      <c r="C237" s="294">
        <v>32136</v>
      </c>
      <c r="D237" s="294">
        <v>6326</v>
      </c>
      <c r="E237" s="294">
        <v>2187.1999999999998</v>
      </c>
      <c r="F237" s="294">
        <v>2000</v>
      </c>
      <c r="G237" s="294">
        <v>29960</v>
      </c>
      <c r="H237" s="286">
        <v>269.27999999999997</v>
      </c>
      <c r="I237" s="294">
        <v>2475.1999999999998</v>
      </c>
      <c r="J237" s="294">
        <v>0</v>
      </c>
      <c r="K237" s="294">
        <f t="shared" si="3"/>
        <v>188</v>
      </c>
      <c r="L237" s="294">
        <v>0</v>
      </c>
      <c r="M237" s="286">
        <v>0</v>
      </c>
      <c r="N237" s="294">
        <v>935</v>
      </c>
      <c r="O237" s="294">
        <v>144</v>
      </c>
      <c r="P237" s="294">
        <v>27720.959999999999</v>
      </c>
      <c r="Q237" s="294">
        <v>1</v>
      </c>
      <c r="R237" s="295">
        <v>102</v>
      </c>
      <c r="S237" s="294">
        <v>86</v>
      </c>
    </row>
    <row r="238" spans="1:19" x14ac:dyDescent="0.2">
      <c r="A238" s="294">
        <v>1894</v>
      </c>
      <c r="B238" s="294" t="s">
        <v>478</v>
      </c>
      <c r="C238" s="294">
        <v>43425</v>
      </c>
      <c r="D238" s="294">
        <v>7674</v>
      </c>
      <c r="E238" s="294">
        <v>3232.2</v>
      </c>
      <c r="F238" s="294">
        <v>1105</v>
      </c>
      <c r="G238" s="294">
        <v>38710</v>
      </c>
      <c r="H238" s="286">
        <v>45.54</v>
      </c>
      <c r="I238" s="294">
        <v>1156.8</v>
      </c>
      <c r="J238" s="294">
        <v>0</v>
      </c>
      <c r="K238" s="294">
        <f t="shared" si="3"/>
        <v>137</v>
      </c>
      <c r="L238" s="294">
        <v>0</v>
      </c>
      <c r="M238" s="286">
        <v>0</v>
      </c>
      <c r="N238" s="294">
        <v>15934</v>
      </c>
      <c r="O238" s="294">
        <v>201</v>
      </c>
      <c r="P238" s="294">
        <v>10980.843999999999</v>
      </c>
      <c r="Q238" s="294">
        <v>18</v>
      </c>
      <c r="R238" s="295">
        <v>73</v>
      </c>
      <c r="S238" s="294">
        <v>64</v>
      </c>
    </row>
    <row r="239" spans="1:19" x14ac:dyDescent="0.2">
      <c r="A239" s="294">
        <v>765</v>
      </c>
      <c r="B239" s="294" t="s">
        <v>251</v>
      </c>
      <c r="C239" s="294">
        <v>12196</v>
      </c>
      <c r="D239" s="294">
        <v>2208</v>
      </c>
      <c r="E239" s="294">
        <v>1698.6</v>
      </c>
      <c r="F239" s="294">
        <v>210</v>
      </c>
      <c r="G239" s="294">
        <v>12480</v>
      </c>
      <c r="H239" s="286">
        <v>0</v>
      </c>
      <c r="I239" s="294">
        <v>192</v>
      </c>
      <c r="J239" s="294">
        <v>0</v>
      </c>
      <c r="K239" s="294">
        <f t="shared" si="3"/>
        <v>133</v>
      </c>
      <c r="L239" s="294">
        <v>0</v>
      </c>
      <c r="M239" s="286">
        <v>0</v>
      </c>
      <c r="N239" s="294">
        <v>4906</v>
      </c>
      <c r="O239" s="294">
        <v>115</v>
      </c>
      <c r="P239" s="294">
        <v>3071.3040000000001</v>
      </c>
      <c r="Q239" s="294">
        <v>4</v>
      </c>
      <c r="R239" s="295">
        <v>84</v>
      </c>
      <c r="S239" s="294">
        <v>49</v>
      </c>
    </row>
    <row r="240" spans="1:19" x14ac:dyDescent="0.2">
      <c r="A240" s="294">
        <v>1926</v>
      </c>
      <c r="B240" s="294" t="s">
        <v>252</v>
      </c>
      <c r="C240" s="294">
        <v>55308</v>
      </c>
      <c r="D240" s="294">
        <v>13444</v>
      </c>
      <c r="E240" s="294">
        <v>1990.8</v>
      </c>
      <c r="F240" s="294">
        <v>4315</v>
      </c>
      <c r="G240" s="294">
        <v>36400</v>
      </c>
      <c r="H240" s="286">
        <v>628.02</v>
      </c>
      <c r="I240" s="294">
        <v>1076.8</v>
      </c>
      <c r="J240" s="294">
        <v>0</v>
      </c>
      <c r="K240" s="294">
        <f t="shared" si="3"/>
        <v>172</v>
      </c>
      <c r="L240" s="294">
        <v>0</v>
      </c>
      <c r="M240" s="286">
        <v>111</v>
      </c>
      <c r="N240" s="294">
        <v>3695</v>
      </c>
      <c r="O240" s="294">
        <v>167</v>
      </c>
      <c r="P240" s="294">
        <v>32789.735999999997</v>
      </c>
      <c r="Q240" s="294">
        <v>8</v>
      </c>
      <c r="R240" s="295">
        <v>76</v>
      </c>
      <c r="S240" s="294">
        <v>96</v>
      </c>
    </row>
    <row r="241" spans="1:19" x14ac:dyDescent="0.2">
      <c r="A241" s="294">
        <v>439</v>
      </c>
      <c r="B241" s="294" t="s">
        <v>253</v>
      </c>
      <c r="C241" s="294">
        <v>81249</v>
      </c>
      <c r="D241" s="294">
        <v>14720</v>
      </c>
      <c r="E241" s="294">
        <v>7641.5</v>
      </c>
      <c r="F241" s="294">
        <v>8115</v>
      </c>
      <c r="G241" s="294">
        <v>87230</v>
      </c>
      <c r="H241" s="286">
        <v>2171.6799999999998</v>
      </c>
      <c r="I241" s="294">
        <v>3438.4</v>
      </c>
      <c r="J241" s="294">
        <v>0</v>
      </c>
      <c r="K241" s="294">
        <f t="shared" si="3"/>
        <v>337</v>
      </c>
      <c r="L241" s="294">
        <v>0</v>
      </c>
      <c r="M241" s="286">
        <v>0</v>
      </c>
      <c r="N241" s="294">
        <v>2288</v>
      </c>
      <c r="O241" s="294">
        <v>168</v>
      </c>
      <c r="P241" s="294">
        <v>82127.505000000005</v>
      </c>
      <c r="Q241" s="294">
        <v>2</v>
      </c>
      <c r="R241" s="295">
        <v>163</v>
      </c>
      <c r="S241" s="294">
        <v>174</v>
      </c>
    </row>
    <row r="242" spans="1:19" x14ac:dyDescent="0.2">
      <c r="A242" s="294">
        <v>273</v>
      </c>
      <c r="B242" s="294" t="s">
        <v>254</v>
      </c>
      <c r="C242" s="294">
        <v>24112</v>
      </c>
      <c r="D242" s="294">
        <v>5105</v>
      </c>
      <c r="E242" s="294">
        <v>1418.7</v>
      </c>
      <c r="F242" s="294">
        <v>405</v>
      </c>
      <c r="G242" s="294">
        <v>23730</v>
      </c>
      <c r="H242" s="286">
        <v>0</v>
      </c>
      <c r="I242" s="294">
        <v>368.8</v>
      </c>
      <c r="J242" s="294">
        <v>0</v>
      </c>
      <c r="K242" s="294">
        <f t="shared" si="3"/>
        <v>166</v>
      </c>
      <c r="L242" s="294">
        <v>0</v>
      </c>
      <c r="M242" s="286">
        <v>9.6999999999999904</v>
      </c>
      <c r="N242" s="294">
        <v>8519</v>
      </c>
      <c r="O242" s="294">
        <v>231</v>
      </c>
      <c r="P242" s="294">
        <v>10294.526</v>
      </c>
      <c r="Q242" s="294">
        <v>7</v>
      </c>
      <c r="R242" s="295">
        <v>118</v>
      </c>
      <c r="S242" s="294">
        <v>48</v>
      </c>
    </row>
    <row r="243" spans="1:19" x14ac:dyDescent="0.2">
      <c r="A243" s="294">
        <v>177</v>
      </c>
      <c r="B243" s="294" t="s">
        <v>255</v>
      </c>
      <c r="C243" s="294">
        <v>37712</v>
      </c>
      <c r="D243" s="294">
        <v>7322</v>
      </c>
      <c r="E243" s="294">
        <v>2849.5</v>
      </c>
      <c r="F243" s="294">
        <v>675</v>
      </c>
      <c r="G243" s="294">
        <v>34680</v>
      </c>
      <c r="H243" s="286">
        <v>834.58</v>
      </c>
      <c r="I243" s="294">
        <v>2021.6</v>
      </c>
      <c r="J243" s="294">
        <v>0</v>
      </c>
      <c r="K243" s="294">
        <f t="shared" si="3"/>
        <v>133</v>
      </c>
      <c r="L243" s="294">
        <v>0</v>
      </c>
      <c r="M243" s="286">
        <v>0</v>
      </c>
      <c r="N243" s="294">
        <v>17095</v>
      </c>
      <c r="O243" s="294">
        <v>134</v>
      </c>
      <c r="P243" s="294">
        <v>10949.445</v>
      </c>
      <c r="Q243" s="294">
        <v>15</v>
      </c>
      <c r="R243" s="295">
        <v>62</v>
      </c>
      <c r="S243" s="294">
        <v>71</v>
      </c>
    </row>
    <row r="244" spans="1:19" x14ac:dyDescent="0.2">
      <c r="A244" s="294">
        <v>703</v>
      </c>
      <c r="B244" s="294" t="s">
        <v>256</v>
      </c>
      <c r="C244" s="294">
        <v>22730</v>
      </c>
      <c r="D244" s="294">
        <v>5617</v>
      </c>
      <c r="E244" s="294">
        <v>1679.3</v>
      </c>
      <c r="F244" s="294">
        <v>535</v>
      </c>
      <c r="G244" s="294">
        <v>21090</v>
      </c>
      <c r="H244" s="286">
        <v>132.66</v>
      </c>
      <c r="I244" s="294">
        <v>699.2</v>
      </c>
      <c r="J244" s="294">
        <v>0</v>
      </c>
      <c r="K244" s="294">
        <f t="shared" si="3"/>
        <v>319</v>
      </c>
      <c r="L244" s="294">
        <v>0</v>
      </c>
      <c r="M244" s="286">
        <v>0</v>
      </c>
      <c r="N244" s="294">
        <v>10175</v>
      </c>
      <c r="O244" s="294">
        <v>1187</v>
      </c>
      <c r="P244" s="294">
        <v>4852.1059999999998</v>
      </c>
      <c r="Q244" s="294">
        <v>12</v>
      </c>
      <c r="R244" s="295">
        <v>218</v>
      </c>
      <c r="S244" s="294">
        <v>101</v>
      </c>
    </row>
    <row r="245" spans="1:19" x14ac:dyDescent="0.2">
      <c r="A245" s="294">
        <v>274</v>
      </c>
      <c r="B245" s="294" t="s">
        <v>257</v>
      </c>
      <c r="C245" s="294">
        <v>31419</v>
      </c>
      <c r="D245" s="294">
        <v>5533</v>
      </c>
      <c r="E245" s="294">
        <v>2683.5</v>
      </c>
      <c r="F245" s="294">
        <v>940</v>
      </c>
      <c r="G245" s="294">
        <v>26150</v>
      </c>
      <c r="H245" s="286">
        <v>1435.9</v>
      </c>
      <c r="I245" s="294">
        <v>906.4</v>
      </c>
      <c r="J245" s="294">
        <v>0</v>
      </c>
      <c r="K245" s="294">
        <f t="shared" si="3"/>
        <v>143</v>
      </c>
      <c r="L245" s="294">
        <v>0</v>
      </c>
      <c r="M245" s="286">
        <v>144.5</v>
      </c>
      <c r="N245" s="294">
        <v>4595</v>
      </c>
      <c r="O245" s="294">
        <v>129</v>
      </c>
      <c r="P245" s="294">
        <v>14262.97</v>
      </c>
      <c r="Q245" s="294">
        <v>5</v>
      </c>
      <c r="R245" s="295">
        <v>73</v>
      </c>
      <c r="S245" s="294">
        <v>70</v>
      </c>
    </row>
    <row r="246" spans="1:19" x14ac:dyDescent="0.2">
      <c r="A246" s="294">
        <v>339</v>
      </c>
      <c r="B246" s="294" t="s">
        <v>258</v>
      </c>
      <c r="C246" s="294">
        <v>5444</v>
      </c>
      <c r="D246" s="294">
        <v>1378</v>
      </c>
      <c r="E246" s="294">
        <v>242.7</v>
      </c>
      <c r="F246" s="294">
        <v>80</v>
      </c>
      <c r="G246" s="294">
        <v>3620</v>
      </c>
      <c r="H246" s="286">
        <v>0</v>
      </c>
      <c r="I246" s="294">
        <v>0</v>
      </c>
      <c r="J246" s="294">
        <v>0</v>
      </c>
      <c r="K246" s="294">
        <f t="shared" si="3"/>
        <v>27</v>
      </c>
      <c r="L246" s="294">
        <v>0</v>
      </c>
      <c r="M246" s="286">
        <v>0</v>
      </c>
      <c r="N246" s="294">
        <v>1839</v>
      </c>
      <c r="O246" s="294">
        <v>12</v>
      </c>
      <c r="P246" s="294">
        <v>1101.502</v>
      </c>
      <c r="Q246" s="294">
        <v>1</v>
      </c>
      <c r="R246" s="295">
        <v>15</v>
      </c>
      <c r="S246" s="294">
        <v>12</v>
      </c>
    </row>
    <row r="247" spans="1:19" x14ac:dyDescent="0.2">
      <c r="A247" s="294">
        <v>1667</v>
      </c>
      <c r="B247" s="294" t="s">
        <v>259</v>
      </c>
      <c r="C247" s="294">
        <v>13112</v>
      </c>
      <c r="D247" s="294">
        <v>2630</v>
      </c>
      <c r="E247" s="294">
        <v>797.4</v>
      </c>
      <c r="F247" s="294">
        <v>140</v>
      </c>
      <c r="G247" s="294">
        <v>11720</v>
      </c>
      <c r="H247" s="286">
        <v>0</v>
      </c>
      <c r="I247" s="294">
        <v>0</v>
      </c>
      <c r="J247" s="294">
        <v>0</v>
      </c>
      <c r="K247" s="294">
        <f t="shared" si="3"/>
        <v>62</v>
      </c>
      <c r="L247" s="294">
        <v>0</v>
      </c>
      <c r="M247" s="286">
        <v>0</v>
      </c>
      <c r="N247" s="294">
        <v>7781</v>
      </c>
      <c r="O247" s="294">
        <v>86</v>
      </c>
      <c r="P247" s="294">
        <v>3246.576</v>
      </c>
      <c r="Q247" s="294">
        <v>8</v>
      </c>
      <c r="R247" s="295">
        <v>33</v>
      </c>
      <c r="S247" s="294">
        <v>29</v>
      </c>
    </row>
    <row r="248" spans="1:19" x14ac:dyDescent="0.2">
      <c r="A248" s="294">
        <v>275</v>
      </c>
      <c r="B248" s="294" t="s">
        <v>260</v>
      </c>
      <c r="C248" s="294">
        <v>43761</v>
      </c>
      <c r="D248" s="294">
        <v>7556</v>
      </c>
      <c r="E248" s="294">
        <v>5087.6000000000004</v>
      </c>
      <c r="F248" s="294">
        <v>2090</v>
      </c>
      <c r="G248" s="294">
        <v>39090</v>
      </c>
      <c r="H248" s="286">
        <v>463.32</v>
      </c>
      <c r="I248" s="294">
        <v>1478.4</v>
      </c>
      <c r="J248" s="294">
        <v>0</v>
      </c>
      <c r="K248" s="294">
        <f t="shared" si="3"/>
        <v>216</v>
      </c>
      <c r="L248" s="294">
        <v>0</v>
      </c>
      <c r="M248" s="286">
        <v>500.5</v>
      </c>
      <c r="N248" s="294">
        <v>8176</v>
      </c>
      <c r="O248" s="294">
        <v>259</v>
      </c>
      <c r="P248" s="294">
        <v>31724.664000000001</v>
      </c>
      <c r="Q248" s="294">
        <v>8</v>
      </c>
      <c r="R248" s="295">
        <v>125</v>
      </c>
      <c r="S248" s="294">
        <v>91</v>
      </c>
    </row>
    <row r="249" spans="1:19" x14ac:dyDescent="0.2">
      <c r="A249" s="294">
        <v>340</v>
      </c>
      <c r="B249" s="294" t="s">
        <v>261</v>
      </c>
      <c r="C249" s="294">
        <v>20119</v>
      </c>
      <c r="D249" s="294">
        <v>4345</v>
      </c>
      <c r="E249" s="294">
        <v>1391.2</v>
      </c>
      <c r="F249" s="294">
        <v>750</v>
      </c>
      <c r="G249" s="294">
        <v>16950</v>
      </c>
      <c r="H249" s="286">
        <v>0</v>
      </c>
      <c r="I249" s="294">
        <v>192</v>
      </c>
      <c r="J249" s="294">
        <v>0</v>
      </c>
      <c r="K249" s="294">
        <f t="shared" si="3"/>
        <v>198</v>
      </c>
      <c r="L249" s="294">
        <v>0</v>
      </c>
      <c r="M249" s="286">
        <v>71.5</v>
      </c>
      <c r="N249" s="294">
        <v>4207</v>
      </c>
      <c r="O249" s="294">
        <v>169</v>
      </c>
      <c r="P249" s="294">
        <v>7722.7920000000004</v>
      </c>
      <c r="Q249" s="294">
        <v>7</v>
      </c>
      <c r="R249" s="295">
        <v>145</v>
      </c>
      <c r="S249" s="294">
        <v>53</v>
      </c>
    </row>
    <row r="250" spans="1:19" x14ac:dyDescent="0.2">
      <c r="A250" s="294">
        <v>597</v>
      </c>
      <c r="B250" s="294" t="s">
        <v>262</v>
      </c>
      <c r="C250" s="294">
        <v>46189</v>
      </c>
      <c r="D250" s="294">
        <v>8430</v>
      </c>
      <c r="E250" s="294">
        <v>4425.2</v>
      </c>
      <c r="F250" s="294">
        <v>3415</v>
      </c>
      <c r="G250" s="294">
        <v>44540</v>
      </c>
      <c r="H250" s="286">
        <v>552.41999999999996</v>
      </c>
      <c r="I250" s="294">
        <v>1739.2</v>
      </c>
      <c r="J250" s="294">
        <v>0</v>
      </c>
      <c r="K250" s="294">
        <f t="shared" si="3"/>
        <v>348</v>
      </c>
      <c r="L250" s="294">
        <v>0</v>
      </c>
      <c r="M250" s="286">
        <v>0</v>
      </c>
      <c r="N250" s="294">
        <v>2350</v>
      </c>
      <c r="O250" s="294">
        <v>176</v>
      </c>
      <c r="P250" s="294">
        <v>36059.131999999998</v>
      </c>
      <c r="Q250" s="294">
        <v>4</v>
      </c>
      <c r="R250" s="295">
        <v>218</v>
      </c>
      <c r="S250" s="294">
        <v>130</v>
      </c>
    </row>
    <row r="251" spans="1:19" x14ac:dyDescent="0.2">
      <c r="A251" s="294">
        <v>1742</v>
      </c>
      <c r="B251" s="294" t="s">
        <v>264</v>
      </c>
      <c r="C251" s="294">
        <v>38177</v>
      </c>
      <c r="D251" s="294">
        <v>9194</v>
      </c>
      <c r="E251" s="294">
        <v>2279.5</v>
      </c>
      <c r="F251" s="294">
        <v>1360</v>
      </c>
      <c r="G251" s="294">
        <v>39610</v>
      </c>
      <c r="H251" s="286">
        <v>493.02</v>
      </c>
      <c r="I251" s="294">
        <v>3043.2</v>
      </c>
      <c r="J251" s="294">
        <v>0</v>
      </c>
      <c r="K251" s="294">
        <f t="shared" si="3"/>
        <v>178</v>
      </c>
      <c r="L251" s="294">
        <v>0</v>
      </c>
      <c r="M251" s="286">
        <v>0</v>
      </c>
      <c r="N251" s="294">
        <v>9411</v>
      </c>
      <c r="O251" s="294">
        <v>27</v>
      </c>
      <c r="P251" s="294">
        <v>17106.18</v>
      </c>
      <c r="Q251" s="294">
        <v>9</v>
      </c>
      <c r="R251" s="295">
        <v>138</v>
      </c>
      <c r="S251" s="294">
        <v>40</v>
      </c>
    </row>
    <row r="252" spans="1:19" x14ac:dyDescent="0.2">
      <c r="A252" s="294">
        <v>603</v>
      </c>
      <c r="B252" s="294" t="s">
        <v>265</v>
      </c>
      <c r="C252" s="294">
        <v>54450</v>
      </c>
      <c r="D252" s="294">
        <v>10557</v>
      </c>
      <c r="E252" s="294">
        <v>6183.1</v>
      </c>
      <c r="F252" s="294">
        <v>7115</v>
      </c>
      <c r="G252" s="294">
        <v>39600</v>
      </c>
      <c r="H252" s="286">
        <v>1291.74</v>
      </c>
      <c r="I252" s="294">
        <v>1721.6</v>
      </c>
      <c r="J252" s="294">
        <v>0</v>
      </c>
      <c r="K252" s="294">
        <f t="shared" si="3"/>
        <v>330</v>
      </c>
      <c r="L252" s="294">
        <v>2263</v>
      </c>
      <c r="M252" s="286">
        <v>0</v>
      </c>
      <c r="N252" s="294">
        <v>1399</v>
      </c>
      <c r="O252" s="294">
        <v>50</v>
      </c>
      <c r="P252" s="294">
        <v>85451.968999999997</v>
      </c>
      <c r="Q252" s="294">
        <v>2</v>
      </c>
      <c r="R252" s="295">
        <v>145</v>
      </c>
      <c r="S252" s="294">
        <v>185</v>
      </c>
    </row>
    <row r="253" spans="1:19" x14ac:dyDescent="0.2">
      <c r="A253" s="294">
        <v>1669</v>
      </c>
      <c r="B253" s="294" t="s">
        <v>266</v>
      </c>
      <c r="C253" s="294">
        <v>20574</v>
      </c>
      <c r="D253" s="294">
        <v>3189</v>
      </c>
      <c r="E253" s="294">
        <v>1773.5</v>
      </c>
      <c r="F253" s="294">
        <v>330</v>
      </c>
      <c r="G253" s="294">
        <v>16650</v>
      </c>
      <c r="H253" s="286">
        <v>0</v>
      </c>
      <c r="I253" s="294">
        <v>0</v>
      </c>
      <c r="J253" s="294">
        <v>0</v>
      </c>
      <c r="K253" s="294">
        <f t="shared" si="3"/>
        <v>89</v>
      </c>
      <c r="L253" s="294">
        <v>0</v>
      </c>
      <c r="M253" s="286">
        <v>0</v>
      </c>
      <c r="N253" s="294">
        <v>8825</v>
      </c>
      <c r="O253" s="294">
        <v>54</v>
      </c>
      <c r="P253" s="294">
        <v>3776.64</v>
      </c>
      <c r="Q253" s="294">
        <v>11</v>
      </c>
      <c r="R253" s="295">
        <v>64</v>
      </c>
      <c r="S253" s="294">
        <v>25</v>
      </c>
    </row>
    <row r="254" spans="1:19" x14ac:dyDescent="0.2">
      <c r="A254" s="294">
        <v>957</v>
      </c>
      <c r="B254" s="294" t="s">
        <v>267</v>
      </c>
      <c r="C254" s="294">
        <v>58260</v>
      </c>
      <c r="D254" s="294">
        <v>10165</v>
      </c>
      <c r="E254" s="294">
        <v>7553.8</v>
      </c>
      <c r="F254" s="294">
        <v>5575</v>
      </c>
      <c r="G254" s="294">
        <v>67150</v>
      </c>
      <c r="H254" s="286">
        <v>2266.1999999999998</v>
      </c>
      <c r="I254" s="294">
        <v>3107.2</v>
      </c>
      <c r="J254" s="294">
        <v>0</v>
      </c>
      <c r="K254" s="294">
        <f t="shared" si="3"/>
        <v>525</v>
      </c>
      <c r="L254" s="294">
        <v>0</v>
      </c>
      <c r="M254" s="286">
        <v>0</v>
      </c>
      <c r="N254" s="294">
        <v>6065</v>
      </c>
      <c r="O254" s="294">
        <v>1040</v>
      </c>
      <c r="P254" s="294">
        <v>41962.41</v>
      </c>
      <c r="Q254" s="294">
        <v>9</v>
      </c>
      <c r="R254" s="295">
        <v>189</v>
      </c>
      <c r="S254" s="294">
        <v>336</v>
      </c>
    </row>
    <row r="255" spans="1:19" x14ac:dyDescent="0.2">
      <c r="A255" s="294">
        <v>1674</v>
      </c>
      <c r="B255" s="294" t="s">
        <v>268</v>
      </c>
      <c r="C255" s="294">
        <v>77251</v>
      </c>
      <c r="D255" s="294">
        <v>14087</v>
      </c>
      <c r="E255" s="294">
        <v>7776.3</v>
      </c>
      <c r="F255" s="294">
        <v>7830</v>
      </c>
      <c r="G255" s="294">
        <v>83400</v>
      </c>
      <c r="H255" s="286">
        <v>2346.1</v>
      </c>
      <c r="I255" s="294">
        <v>3366.4</v>
      </c>
      <c r="J255" s="294">
        <v>0</v>
      </c>
      <c r="K255" s="294">
        <f t="shared" si="3"/>
        <v>537</v>
      </c>
      <c r="L255" s="294">
        <v>0</v>
      </c>
      <c r="M255" s="286">
        <v>0</v>
      </c>
      <c r="N255" s="294">
        <v>10648</v>
      </c>
      <c r="O255" s="294">
        <v>69</v>
      </c>
      <c r="P255" s="294">
        <v>61598.016000000003</v>
      </c>
      <c r="Q255" s="294">
        <v>9</v>
      </c>
      <c r="R255" s="295">
        <v>224</v>
      </c>
      <c r="S255" s="294">
        <v>313</v>
      </c>
    </row>
    <row r="256" spans="1:19" x14ac:dyDescent="0.2">
      <c r="A256" s="294">
        <v>599</v>
      </c>
      <c r="B256" s="294" t="s">
        <v>269</v>
      </c>
      <c r="C256" s="294">
        <v>651157</v>
      </c>
      <c r="D256" s="294">
        <v>122805</v>
      </c>
      <c r="E256" s="294">
        <v>92051.9</v>
      </c>
      <c r="F256" s="294">
        <v>180560</v>
      </c>
      <c r="G256" s="294">
        <v>738440</v>
      </c>
      <c r="H256" s="286">
        <v>20291.513599999998</v>
      </c>
      <c r="I256" s="294">
        <v>26662.400000000001</v>
      </c>
      <c r="J256" s="294">
        <v>50328.6</v>
      </c>
      <c r="K256" s="294">
        <f t="shared" si="3"/>
        <v>8402</v>
      </c>
      <c r="L256" s="294">
        <v>0</v>
      </c>
      <c r="M256" s="286">
        <v>0</v>
      </c>
      <c r="N256" s="294">
        <v>21818</v>
      </c>
      <c r="O256" s="294">
        <v>7587</v>
      </c>
      <c r="P256" s="294">
        <v>1293101.4339999999</v>
      </c>
      <c r="Q256" s="294">
        <v>11</v>
      </c>
      <c r="R256" s="295">
        <v>3055</v>
      </c>
      <c r="S256" s="294">
        <v>5347</v>
      </c>
    </row>
    <row r="257" spans="1:19" x14ac:dyDescent="0.2">
      <c r="A257" s="294">
        <v>277</v>
      </c>
      <c r="B257" s="294" t="s">
        <v>270</v>
      </c>
      <c r="C257" s="294">
        <v>1704</v>
      </c>
      <c r="D257" s="294">
        <v>393</v>
      </c>
      <c r="E257" s="294">
        <v>38.799999999999997</v>
      </c>
      <c r="F257" s="294">
        <v>35</v>
      </c>
      <c r="G257" s="294">
        <v>960</v>
      </c>
      <c r="H257" s="286">
        <v>0</v>
      </c>
      <c r="I257" s="294">
        <v>491.2</v>
      </c>
      <c r="J257" s="294">
        <v>0</v>
      </c>
      <c r="K257" s="294">
        <f t="shared" si="3"/>
        <v>1</v>
      </c>
      <c r="L257" s="294">
        <v>33.299999999999997</v>
      </c>
      <c r="M257" s="286">
        <v>0</v>
      </c>
      <c r="N257" s="294">
        <v>2791</v>
      </c>
      <c r="O257" s="294">
        <v>1</v>
      </c>
      <c r="P257" s="294">
        <v>651.17200000000003</v>
      </c>
      <c r="Q257" s="294">
        <v>1</v>
      </c>
      <c r="R257" s="295">
        <v>0</v>
      </c>
      <c r="S257" s="294">
        <v>1</v>
      </c>
    </row>
    <row r="258" spans="1:19" x14ac:dyDescent="0.2">
      <c r="A258" s="294">
        <v>840</v>
      </c>
      <c r="B258" s="294" t="s">
        <v>271</v>
      </c>
      <c r="C258" s="294">
        <v>22878</v>
      </c>
      <c r="D258" s="294">
        <v>3591</v>
      </c>
      <c r="E258" s="294">
        <v>1930</v>
      </c>
      <c r="F258" s="294">
        <v>415</v>
      </c>
      <c r="G258" s="294">
        <v>21090</v>
      </c>
      <c r="H258" s="286">
        <v>0</v>
      </c>
      <c r="I258" s="294">
        <v>291.2</v>
      </c>
      <c r="J258" s="294">
        <v>0</v>
      </c>
      <c r="K258" s="294">
        <f t="shared" si="3"/>
        <v>175</v>
      </c>
      <c r="L258" s="294">
        <v>0</v>
      </c>
      <c r="M258" s="286">
        <v>23.9</v>
      </c>
      <c r="N258" s="294">
        <v>6438</v>
      </c>
      <c r="O258" s="294">
        <v>9</v>
      </c>
      <c r="P258" s="294">
        <v>6710</v>
      </c>
      <c r="Q258" s="294">
        <v>6</v>
      </c>
      <c r="R258" s="295">
        <v>116</v>
      </c>
      <c r="S258" s="294">
        <v>59</v>
      </c>
    </row>
    <row r="259" spans="1:19" x14ac:dyDescent="0.2">
      <c r="A259" s="294">
        <v>441</v>
      </c>
      <c r="B259" s="294" t="s">
        <v>272</v>
      </c>
      <c r="C259" s="294">
        <v>46483</v>
      </c>
      <c r="D259" s="294">
        <v>8700</v>
      </c>
      <c r="E259" s="294">
        <v>3387.7</v>
      </c>
      <c r="F259" s="294">
        <v>825</v>
      </c>
      <c r="G259" s="294">
        <v>41090</v>
      </c>
      <c r="H259" s="286">
        <v>1407.9</v>
      </c>
      <c r="I259" s="294">
        <v>2499.1999999999998</v>
      </c>
      <c r="J259" s="294">
        <v>0</v>
      </c>
      <c r="K259" s="294">
        <f t="shared" si="3"/>
        <v>124</v>
      </c>
      <c r="L259" s="294">
        <v>0</v>
      </c>
      <c r="M259" s="286">
        <v>0</v>
      </c>
      <c r="N259" s="294">
        <v>16790</v>
      </c>
      <c r="O259" s="294">
        <v>410</v>
      </c>
      <c r="P259" s="294">
        <v>17736.353999999999</v>
      </c>
      <c r="Q259" s="294">
        <v>23</v>
      </c>
      <c r="R259" s="295">
        <v>80</v>
      </c>
      <c r="S259" s="294">
        <v>44</v>
      </c>
    </row>
    <row r="260" spans="1:19" x14ac:dyDescent="0.2">
      <c r="A260" s="294">
        <v>279</v>
      </c>
      <c r="B260" s="294" t="s">
        <v>274</v>
      </c>
      <c r="C260" s="294">
        <v>9880</v>
      </c>
      <c r="D260" s="294">
        <v>2250</v>
      </c>
      <c r="E260" s="294">
        <v>652.70000000000005</v>
      </c>
      <c r="F260" s="294">
        <v>170</v>
      </c>
      <c r="G260" s="294">
        <v>8110</v>
      </c>
      <c r="H260" s="286">
        <v>0</v>
      </c>
      <c r="I260" s="294">
        <v>0</v>
      </c>
      <c r="J260" s="294">
        <v>0</v>
      </c>
      <c r="K260" s="294">
        <f t="shared" si="3"/>
        <v>77</v>
      </c>
      <c r="L260" s="294">
        <v>0</v>
      </c>
      <c r="M260" s="286">
        <v>0</v>
      </c>
      <c r="N260" s="294">
        <v>1379</v>
      </c>
      <c r="O260" s="294">
        <v>3</v>
      </c>
      <c r="P260" s="294">
        <v>3806.4929999999999</v>
      </c>
      <c r="Q260" s="294">
        <v>2</v>
      </c>
      <c r="R260" s="295">
        <v>59</v>
      </c>
      <c r="S260" s="294">
        <v>18</v>
      </c>
    </row>
    <row r="261" spans="1:19" x14ac:dyDescent="0.2">
      <c r="A261" s="294">
        <v>606</v>
      </c>
      <c r="B261" s="294" t="s">
        <v>275</v>
      </c>
      <c r="C261" s="294">
        <v>78730</v>
      </c>
      <c r="D261" s="294">
        <v>14858</v>
      </c>
      <c r="E261" s="294">
        <v>9939</v>
      </c>
      <c r="F261" s="294">
        <v>16600</v>
      </c>
      <c r="G261" s="294">
        <v>77680</v>
      </c>
      <c r="H261" s="286">
        <v>1575.7</v>
      </c>
      <c r="I261" s="294">
        <v>3190.4</v>
      </c>
      <c r="J261" s="294">
        <v>854</v>
      </c>
      <c r="K261" s="294">
        <f t="shared" ref="K261:K324" si="4">SUM(R261:S261)</f>
        <v>1165</v>
      </c>
      <c r="L261" s="294">
        <v>0</v>
      </c>
      <c r="M261" s="286">
        <v>581.1</v>
      </c>
      <c r="N261" s="294">
        <v>1784</v>
      </c>
      <c r="O261" s="294">
        <v>202</v>
      </c>
      <c r="P261" s="294">
        <v>124273.33</v>
      </c>
      <c r="Q261" s="294">
        <v>2</v>
      </c>
      <c r="R261" s="295">
        <v>445</v>
      </c>
      <c r="S261" s="294">
        <v>720</v>
      </c>
    </row>
    <row r="262" spans="1:19" x14ac:dyDescent="0.2">
      <c r="A262" s="294">
        <v>88</v>
      </c>
      <c r="B262" s="294" t="s">
        <v>276</v>
      </c>
      <c r="C262" s="294">
        <v>947</v>
      </c>
      <c r="D262" s="294">
        <v>122</v>
      </c>
      <c r="E262" s="294">
        <v>80.099999999999994</v>
      </c>
      <c r="F262" s="294">
        <v>0</v>
      </c>
      <c r="G262" s="294">
        <v>920</v>
      </c>
      <c r="H262" s="286">
        <v>0</v>
      </c>
      <c r="I262" s="294">
        <v>23.2</v>
      </c>
      <c r="J262" s="294">
        <v>0</v>
      </c>
      <c r="K262" s="294">
        <f t="shared" si="4"/>
        <v>6</v>
      </c>
      <c r="L262" s="294">
        <v>0</v>
      </c>
      <c r="M262" s="286">
        <v>0</v>
      </c>
      <c r="N262" s="294">
        <v>4048</v>
      </c>
      <c r="O262" s="294">
        <v>43</v>
      </c>
      <c r="P262" s="294">
        <v>430.803</v>
      </c>
      <c r="Q262" s="294">
        <v>1</v>
      </c>
      <c r="R262" s="295">
        <v>6</v>
      </c>
      <c r="S262" s="294">
        <v>0</v>
      </c>
    </row>
    <row r="263" spans="1:19" x14ac:dyDescent="0.2">
      <c r="A263" s="294">
        <v>1676</v>
      </c>
      <c r="B263" s="294" t="s">
        <v>280</v>
      </c>
      <c r="C263" s="294">
        <v>33839</v>
      </c>
      <c r="D263" s="294">
        <v>5824</v>
      </c>
      <c r="E263" s="294">
        <v>2564.5</v>
      </c>
      <c r="F263" s="294">
        <v>480</v>
      </c>
      <c r="G263" s="294">
        <v>33090</v>
      </c>
      <c r="H263" s="286">
        <v>178.2</v>
      </c>
      <c r="I263" s="294">
        <v>654.4</v>
      </c>
      <c r="J263" s="294">
        <v>0</v>
      </c>
      <c r="K263" s="294">
        <f t="shared" si="4"/>
        <v>265</v>
      </c>
      <c r="L263" s="294">
        <v>0</v>
      </c>
      <c r="M263" s="286">
        <v>0</v>
      </c>
      <c r="N263" s="294">
        <v>22869</v>
      </c>
      <c r="O263" s="294">
        <v>7328</v>
      </c>
      <c r="P263" s="294">
        <v>10601.59</v>
      </c>
      <c r="Q263" s="294">
        <v>24</v>
      </c>
      <c r="R263" s="295">
        <v>160</v>
      </c>
      <c r="S263" s="294">
        <v>105</v>
      </c>
    </row>
    <row r="264" spans="1:19" x14ac:dyDescent="0.2">
      <c r="A264" s="294">
        <v>518</v>
      </c>
      <c r="B264" s="294" t="s">
        <v>281</v>
      </c>
      <c r="C264" s="294">
        <v>545838</v>
      </c>
      <c r="D264" s="294">
        <v>110207</v>
      </c>
      <c r="E264" s="294">
        <v>64884</v>
      </c>
      <c r="F264" s="294">
        <v>139775</v>
      </c>
      <c r="G264" s="294">
        <v>608260</v>
      </c>
      <c r="H264" s="286">
        <v>12201.64</v>
      </c>
      <c r="I264" s="294">
        <v>21320.799999999999</v>
      </c>
      <c r="J264" s="294">
        <v>30607.4</v>
      </c>
      <c r="K264" s="294">
        <f t="shared" si="4"/>
        <v>5928</v>
      </c>
      <c r="L264" s="294">
        <v>0</v>
      </c>
      <c r="M264" s="286">
        <v>3422.6</v>
      </c>
      <c r="N264" s="294">
        <v>8241</v>
      </c>
      <c r="O264" s="294">
        <v>356</v>
      </c>
      <c r="P264" s="294">
        <v>1324689.19</v>
      </c>
      <c r="Q264" s="294">
        <v>3</v>
      </c>
      <c r="R264" s="295">
        <v>1767</v>
      </c>
      <c r="S264" s="294">
        <v>4161</v>
      </c>
    </row>
    <row r="265" spans="1:19" x14ac:dyDescent="0.2">
      <c r="A265" s="294">
        <v>796</v>
      </c>
      <c r="B265" s="294" t="s">
        <v>282</v>
      </c>
      <c r="C265" s="294">
        <v>155111</v>
      </c>
      <c r="D265" s="294">
        <v>28658</v>
      </c>
      <c r="E265" s="294">
        <v>14406.1</v>
      </c>
      <c r="F265" s="294">
        <v>12020</v>
      </c>
      <c r="G265" s="294">
        <v>177970</v>
      </c>
      <c r="H265" s="286">
        <v>4856.16</v>
      </c>
      <c r="I265" s="294">
        <v>6754.4</v>
      </c>
      <c r="J265" s="294">
        <v>0</v>
      </c>
      <c r="K265" s="294">
        <f t="shared" si="4"/>
        <v>1206</v>
      </c>
      <c r="L265" s="294">
        <v>0</v>
      </c>
      <c r="M265" s="286">
        <v>0</v>
      </c>
      <c r="N265" s="294">
        <v>10943</v>
      </c>
      <c r="O265" s="294">
        <v>839</v>
      </c>
      <c r="P265" s="294">
        <v>147046.815</v>
      </c>
      <c r="Q265" s="294">
        <v>9</v>
      </c>
      <c r="R265" s="295">
        <v>515</v>
      </c>
      <c r="S265" s="294">
        <v>691</v>
      </c>
    </row>
    <row r="266" spans="1:19" x14ac:dyDescent="0.2">
      <c r="A266" s="294">
        <v>965</v>
      </c>
      <c r="B266" s="294" t="s">
        <v>283</v>
      </c>
      <c r="C266" s="294">
        <v>10555</v>
      </c>
      <c r="D266" s="294">
        <v>1703</v>
      </c>
      <c r="E266" s="294">
        <v>1049.2</v>
      </c>
      <c r="F266" s="294">
        <v>105</v>
      </c>
      <c r="G266" s="294">
        <v>8010</v>
      </c>
      <c r="H266" s="286">
        <v>0</v>
      </c>
      <c r="I266" s="294">
        <v>0</v>
      </c>
      <c r="J266" s="294">
        <v>0</v>
      </c>
      <c r="K266" s="294">
        <f t="shared" si="4"/>
        <v>36</v>
      </c>
      <c r="L266" s="294">
        <v>0</v>
      </c>
      <c r="M266" s="286">
        <v>0</v>
      </c>
      <c r="N266" s="294">
        <v>1603</v>
      </c>
      <c r="O266" s="294">
        <v>0</v>
      </c>
      <c r="P266" s="294">
        <v>3676.038</v>
      </c>
      <c r="Q266" s="294">
        <v>3</v>
      </c>
      <c r="R266" s="295">
        <v>27</v>
      </c>
      <c r="S266" s="294">
        <v>9</v>
      </c>
    </row>
    <row r="267" spans="1:19" x14ac:dyDescent="0.2">
      <c r="A267" s="294">
        <v>1702</v>
      </c>
      <c r="B267" s="294" t="s">
        <v>284</v>
      </c>
      <c r="C267" s="294">
        <v>11664</v>
      </c>
      <c r="D267" s="294">
        <v>2154</v>
      </c>
      <c r="E267" s="294">
        <v>726.8</v>
      </c>
      <c r="F267" s="294">
        <v>150</v>
      </c>
      <c r="G267" s="294">
        <v>9270</v>
      </c>
      <c r="H267" s="286">
        <v>311.39999999999998</v>
      </c>
      <c r="I267" s="294">
        <v>812.8</v>
      </c>
      <c r="J267" s="294">
        <v>0</v>
      </c>
      <c r="K267" s="294">
        <f t="shared" si="4"/>
        <v>25</v>
      </c>
      <c r="L267" s="294">
        <v>0</v>
      </c>
      <c r="M267" s="286">
        <v>0</v>
      </c>
      <c r="N267" s="294">
        <v>9926</v>
      </c>
      <c r="O267" s="294">
        <v>50</v>
      </c>
      <c r="P267" s="294">
        <v>1373.7360000000001</v>
      </c>
      <c r="Q267" s="294">
        <v>7</v>
      </c>
      <c r="R267" s="295">
        <v>9</v>
      </c>
      <c r="S267" s="294">
        <v>16</v>
      </c>
    </row>
    <row r="268" spans="1:19" x14ac:dyDescent="0.2">
      <c r="A268" s="294">
        <v>845</v>
      </c>
      <c r="B268" s="294" t="s">
        <v>285</v>
      </c>
      <c r="C268" s="294">
        <v>29208</v>
      </c>
      <c r="D268" s="294">
        <v>5939</v>
      </c>
      <c r="E268" s="294">
        <v>1674.7</v>
      </c>
      <c r="F268" s="294">
        <v>485</v>
      </c>
      <c r="G268" s="294">
        <v>23270</v>
      </c>
      <c r="H268" s="286">
        <v>1198.1980000000001</v>
      </c>
      <c r="I268" s="294">
        <v>845.6</v>
      </c>
      <c r="J268" s="294">
        <v>0</v>
      </c>
      <c r="K268" s="294">
        <f t="shared" si="4"/>
        <v>142</v>
      </c>
      <c r="L268" s="294">
        <v>0</v>
      </c>
      <c r="M268" s="286">
        <v>0</v>
      </c>
      <c r="N268" s="294">
        <v>5835</v>
      </c>
      <c r="O268" s="294">
        <v>100</v>
      </c>
      <c r="P268" s="294">
        <v>7732.2969999999996</v>
      </c>
      <c r="Q268" s="294">
        <v>7</v>
      </c>
      <c r="R268" s="295">
        <v>77</v>
      </c>
      <c r="S268" s="294">
        <v>65</v>
      </c>
    </row>
    <row r="269" spans="1:19" x14ac:dyDescent="0.2">
      <c r="A269" s="294">
        <v>1883</v>
      </c>
      <c r="B269" s="294" t="s">
        <v>287</v>
      </c>
      <c r="C269" s="294">
        <v>92429</v>
      </c>
      <c r="D269" s="294">
        <v>14266</v>
      </c>
      <c r="E269" s="294">
        <v>11498.6</v>
      </c>
      <c r="F269" s="294">
        <v>3855</v>
      </c>
      <c r="G269" s="294">
        <v>103890</v>
      </c>
      <c r="H269" s="286">
        <v>2415.36</v>
      </c>
      <c r="I269" s="294">
        <v>4374.3999999999996</v>
      </c>
      <c r="J269" s="294">
        <v>0</v>
      </c>
      <c r="K269" s="294">
        <f t="shared" si="4"/>
        <v>590</v>
      </c>
      <c r="L269" s="294">
        <v>0</v>
      </c>
      <c r="M269" s="286">
        <v>0</v>
      </c>
      <c r="N269" s="294">
        <v>7860</v>
      </c>
      <c r="O269" s="294">
        <v>198</v>
      </c>
      <c r="P269" s="294">
        <v>70533.945999999996</v>
      </c>
      <c r="Q269" s="294">
        <v>7</v>
      </c>
      <c r="R269" s="295">
        <v>326</v>
      </c>
      <c r="S269" s="294">
        <v>264</v>
      </c>
    </row>
    <row r="270" spans="1:19" x14ac:dyDescent="0.2">
      <c r="A270" s="294">
        <v>610</v>
      </c>
      <c r="B270" s="294" t="s">
        <v>288</v>
      </c>
      <c r="C270" s="294">
        <v>25220</v>
      </c>
      <c r="D270" s="294">
        <v>5437</v>
      </c>
      <c r="E270" s="294">
        <v>2210.3000000000002</v>
      </c>
      <c r="F270" s="294">
        <v>1430</v>
      </c>
      <c r="G270" s="294">
        <v>24740</v>
      </c>
      <c r="H270" s="286">
        <v>1029.76</v>
      </c>
      <c r="I270" s="294">
        <v>279.2</v>
      </c>
      <c r="J270" s="294">
        <v>0</v>
      </c>
      <c r="K270" s="294">
        <f t="shared" si="4"/>
        <v>209</v>
      </c>
      <c r="L270" s="294">
        <v>0</v>
      </c>
      <c r="M270" s="286">
        <v>0</v>
      </c>
      <c r="N270" s="294">
        <v>1283</v>
      </c>
      <c r="O270" s="294">
        <v>118</v>
      </c>
      <c r="P270" s="294">
        <v>18498.672999999999</v>
      </c>
      <c r="Q270" s="294">
        <v>1</v>
      </c>
      <c r="R270" s="295">
        <v>117</v>
      </c>
      <c r="S270" s="294">
        <v>92</v>
      </c>
    </row>
    <row r="271" spans="1:19" x14ac:dyDescent="0.2">
      <c r="A271" s="294">
        <v>1714</v>
      </c>
      <c r="B271" s="294" t="s">
        <v>290</v>
      </c>
      <c r="C271" s="294">
        <v>23210</v>
      </c>
      <c r="D271" s="294">
        <v>3560</v>
      </c>
      <c r="E271" s="294">
        <v>1981.1</v>
      </c>
      <c r="F271" s="294">
        <v>380</v>
      </c>
      <c r="G271" s="294">
        <v>20730</v>
      </c>
      <c r="H271" s="286">
        <v>0</v>
      </c>
      <c r="I271" s="294">
        <v>611.20000000000005</v>
      </c>
      <c r="J271" s="294">
        <v>0</v>
      </c>
      <c r="K271" s="294">
        <f t="shared" si="4"/>
        <v>132</v>
      </c>
      <c r="L271" s="294">
        <v>0</v>
      </c>
      <c r="M271" s="286">
        <v>0</v>
      </c>
      <c r="N271" s="294">
        <v>27859</v>
      </c>
      <c r="O271" s="294">
        <v>482</v>
      </c>
      <c r="P271" s="294">
        <v>7787.7389999999996</v>
      </c>
      <c r="Q271" s="294">
        <v>24</v>
      </c>
      <c r="R271" s="295">
        <v>93</v>
      </c>
      <c r="S271" s="294">
        <v>39</v>
      </c>
    </row>
    <row r="272" spans="1:19" x14ac:dyDescent="0.2">
      <c r="A272" s="294">
        <v>90</v>
      </c>
      <c r="B272" s="294" t="s">
        <v>291</v>
      </c>
      <c r="C272" s="294">
        <v>56150</v>
      </c>
      <c r="D272" s="294">
        <v>11250</v>
      </c>
      <c r="E272" s="294">
        <v>6279</v>
      </c>
      <c r="F272" s="294">
        <v>1495</v>
      </c>
      <c r="G272" s="294">
        <v>63630</v>
      </c>
      <c r="H272" s="286">
        <v>4040.78</v>
      </c>
      <c r="I272" s="294">
        <v>3827.2</v>
      </c>
      <c r="J272" s="294">
        <v>0</v>
      </c>
      <c r="K272" s="294">
        <f t="shared" si="4"/>
        <v>307</v>
      </c>
      <c r="L272" s="294">
        <v>0</v>
      </c>
      <c r="M272" s="286">
        <v>0</v>
      </c>
      <c r="N272" s="294">
        <v>11682</v>
      </c>
      <c r="O272" s="294">
        <v>936</v>
      </c>
      <c r="P272" s="294">
        <v>35121.4</v>
      </c>
      <c r="Q272" s="294">
        <v>9</v>
      </c>
      <c r="R272" s="295">
        <v>155</v>
      </c>
      <c r="S272" s="294">
        <v>152</v>
      </c>
    </row>
    <row r="273" spans="1:19" x14ac:dyDescent="0.2">
      <c r="A273" s="294">
        <v>342</v>
      </c>
      <c r="B273" s="294" t="s">
        <v>292</v>
      </c>
      <c r="C273" s="294">
        <v>46606</v>
      </c>
      <c r="D273" s="294">
        <v>9313</v>
      </c>
      <c r="E273" s="294">
        <v>3551.7</v>
      </c>
      <c r="F273" s="294">
        <v>4180</v>
      </c>
      <c r="G273" s="294">
        <v>42770</v>
      </c>
      <c r="H273" s="286">
        <v>529.38</v>
      </c>
      <c r="I273" s="294">
        <v>1148</v>
      </c>
      <c r="J273" s="294">
        <v>0</v>
      </c>
      <c r="K273" s="294">
        <f t="shared" si="4"/>
        <v>242</v>
      </c>
      <c r="L273" s="294">
        <v>0</v>
      </c>
      <c r="M273" s="286">
        <v>0</v>
      </c>
      <c r="N273" s="294">
        <v>4625</v>
      </c>
      <c r="O273" s="294">
        <v>18</v>
      </c>
      <c r="P273" s="294">
        <v>30935.164000000001</v>
      </c>
      <c r="Q273" s="294">
        <v>4</v>
      </c>
      <c r="R273" s="295">
        <v>97</v>
      </c>
      <c r="S273" s="294">
        <v>145</v>
      </c>
    </row>
    <row r="274" spans="1:19" x14ac:dyDescent="0.2">
      <c r="A274" s="294">
        <v>847</v>
      </c>
      <c r="B274" s="294" t="s">
        <v>293</v>
      </c>
      <c r="C274" s="294">
        <v>19368</v>
      </c>
      <c r="D274" s="294">
        <v>3473</v>
      </c>
      <c r="E274" s="294">
        <v>1531.9</v>
      </c>
      <c r="F274" s="294">
        <v>250</v>
      </c>
      <c r="G274" s="294">
        <v>16650</v>
      </c>
      <c r="H274" s="286">
        <v>342.54</v>
      </c>
      <c r="I274" s="294">
        <v>514.4</v>
      </c>
      <c r="J274" s="294">
        <v>0</v>
      </c>
      <c r="K274" s="294">
        <f t="shared" si="4"/>
        <v>80</v>
      </c>
      <c r="L274" s="294">
        <v>0</v>
      </c>
      <c r="M274" s="286">
        <v>0</v>
      </c>
      <c r="N274" s="294">
        <v>8012</v>
      </c>
      <c r="O274" s="294">
        <v>138</v>
      </c>
      <c r="P274" s="294">
        <v>5964.83</v>
      </c>
      <c r="Q274" s="294">
        <v>5</v>
      </c>
      <c r="R274" s="295">
        <v>31</v>
      </c>
      <c r="S274" s="294">
        <v>49</v>
      </c>
    </row>
    <row r="275" spans="1:19" x14ac:dyDescent="0.2">
      <c r="A275" s="294">
        <v>848</v>
      </c>
      <c r="B275" s="294" t="s">
        <v>294</v>
      </c>
      <c r="C275" s="294">
        <v>17322</v>
      </c>
      <c r="D275" s="294">
        <v>3552</v>
      </c>
      <c r="E275" s="294">
        <v>876</v>
      </c>
      <c r="F275" s="294">
        <v>355</v>
      </c>
      <c r="G275" s="294">
        <v>15220</v>
      </c>
      <c r="H275" s="286">
        <v>456.72</v>
      </c>
      <c r="I275" s="294">
        <v>0</v>
      </c>
      <c r="J275" s="294">
        <v>0</v>
      </c>
      <c r="K275" s="294">
        <f t="shared" si="4"/>
        <v>66</v>
      </c>
      <c r="L275" s="294">
        <v>0</v>
      </c>
      <c r="M275" s="286">
        <v>0</v>
      </c>
      <c r="N275" s="294">
        <v>2594</v>
      </c>
      <c r="O275" s="294">
        <v>57</v>
      </c>
      <c r="P275" s="294">
        <v>4967.01</v>
      </c>
      <c r="Q275" s="294">
        <v>2</v>
      </c>
      <c r="R275" s="295">
        <v>31</v>
      </c>
      <c r="S275" s="294">
        <v>35</v>
      </c>
    </row>
    <row r="276" spans="1:19" x14ac:dyDescent="0.2">
      <c r="A276" s="294">
        <v>37</v>
      </c>
      <c r="B276" s="294" t="s">
        <v>296</v>
      </c>
      <c r="C276" s="294">
        <v>31686</v>
      </c>
      <c r="D276" s="294">
        <v>5571</v>
      </c>
      <c r="E276" s="294">
        <v>4336.8999999999996</v>
      </c>
      <c r="F276" s="294">
        <v>440</v>
      </c>
      <c r="G276" s="294">
        <v>34920</v>
      </c>
      <c r="H276" s="286">
        <v>1183.4000000000001</v>
      </c>
      <c r="I276" s="294">
        <v>1614.4</v>
      </c>
      <c r="J276" s="294">
        <v>0</v>
      </c>
      <c r="K276" s="294">
        <f t="shared" si="4"/>
        <v>229</v>
      </c>
      <c r="L276" s="294">
        <v>0</v>
      </c>
      <c r="M276" s="286">
        <v>196.6</v>
      </c>
      <c r="N276" s="294">
        <v>11770</v>
      </c>
      <c r="O276" s="294">
        <v>224</v>
      </c>
      <c r="P276" s="294">
        <v>12983.915999999999</v>
      </c>
      <c r="Q276" s="294">
        <v>13</v>
      </c>
      <c r="R276" s="295">
        <v>150</v>
      </c>
      <c r="S276" s="294">
        <v>79</v>
      </c>
    </row>
    <row r="277" spans="1:19" x14ac:dyDescent="0.2">
      <c r="A277" s="294">
        <v>180</v>
      </c>
      <c r="B277" s="294" t="s">
        <v>297</v>
      </c>
      <c r="C277" s="294">
        <v>17145</v>
      </c>
      <c r="D277" s="294">
        <v>4682</v>
      </c>
      <c r="E277" s="294">
        <v>773.3</v>
      </c>
      <c r="F277" s="294">
        <v>185</v>
      </c>
      <c r="G277" s="294">
        <v>16120</v>
      </c>
      <c r="H277" s="286">
        <v>0</v>
      </c>
      <c r="I277" s="294">
        <v>301.60000000000002</v>
      </c>
      <c r="J277" s="294">
        <v>0</v>
      </c>
      <c r="K277" s="294">
        <f t="shared" si="4"/>
        <v>261</v>
      </c>
      <c r="L277" s="294">
        <v>0</v>
      </c>
      <c r="M277" s="286">
        <v>0</v>
      </c>
      <c r="N277" s="294">
        <v>13398</v>
      </c>
      <c r="O277" s="294">
        <v>171</v>
      </c>
      <c r="P277" s="294">
        <v>2213.252</v>
      </c>
      <c r="Q277" s="294">
        <v>6</v>
      </c>
      <c r="R277" s="295">
        <v>229</v>
      </c>
      <c r="S277" s="294">
        <v>32</v>
      </c>
    </row>
    <row r="278" spans="1:19" x14ac:dyDescent="0.2">
      <c r="A278" s="294">
        <v>532</v>
      </c>
      <c r="B278" s="294" t="s">
        <v>298</v>
      </c>
      <c r="C278" s="294">
        <v>21726</v>
      </c>
      <c r="D278" s="294">
        <v>4336</v>
      </c>
      <c r="E278" s="294">
        <v>1652.8</v>
      </c>
      <c r="F278" s="294">
        <v>560</v>
      </c>
      <c r="G278" s="294">
        <v>23530</v>
      </c>
      <c r="H278" s="286">
        <v>857.34</v>
      </c>
      <c r="I278" s="294">
        <v>1460</v>
      </c>
      <c r="J278" s="294">
        <v>0</v>
      </c>
      <c r="K278" s="294">
        <f t="shared" si="4"/>
        <v>117</v>
      </c>
      <c r="L278" s="294">
        <v>0</v>
      </c>
      <c r="M278" s="286">
        <v>0</v>
      </c>
      <c r="N278" s="294">
        <v>1444</v>
      </c>
      <c r="O278" s="294">
        <v>113</v>
      </c>
      <c r="P278" s="294">
        <v>10524.48</v>
      </c>
      <c r="Q278" s="294">
        <v>1</v>
      </c>
      <c r="R278" s="295">
        <v>81</v>
      </c>
      <c r="S278" s="294">
        <v>36</v>
      </c>
    </row>
    <row r="279" spans="1:19" x14ac:dyDescent="0.2">
      <c r="A279" s="294">
        <v>851</v>
      </c>
      <c r="B279" s="294" t="s">
        <v>299</v>
      </c>
      <c r="C279" s="294">
        <v>24416</v>
      </c>
      <c r="D279" s="294">
        <v>4163</v>
      </c>
      <c r="E279" s="294">
        <v>2424.6</v>
      </c>
      <c r="F279" s="294">
        <v>470</v>
      </c>
      <c r="G279" s="294">
        <v>22510</v>
      </c>
      <c r="H279" s="286">
        <v>0</v>
      </c>
      <c r="I279" s="294">
        <v>464.8</v>
      </c>
      <c r="J279" s="294">
        <v>0</v>
      </c>
      <c r="K279" s="294">
        <f t="shared" si="4"/>
        <v>132</v>
      </c>
      <c r="L279" s="294">
        <v>0</v>
      </c>
      <c r="M279" s="286">
        <v>196.3</v>
      </c>
      <c r="N279" s="294">
        <v>14648</v>
      </c>
      <c r="O279" s="294">
        <v>1266</v>
      </c>
      <c r="P279" s="294">
        <v>7669.4639999999999</v>
      </c>
      <c r="Q279" s="294">
        <v>8</v>
      </c>
      <c r="R279" s="295">
        <v>65</v>
      </c>
      <c r="S279" s="294">
        <v>67</v>
      </c>
    </row>
    <row r="280" spans="1:19" x14ac:dyDescent="0.2">
      <c r="A280" s="294">
        <v>1708</v>
      </c>
      <c r="B280" s="294" t="s">
        <v>300</v>
      </c>
      <c r="C280" s="294">
        <v>44126</v>
      </c>
      <c r="D280" s="294">
        <v>8552</v>
      </c>
      <c r="E280" s="294">
        <v>4241.8999999999996</v>
      </c>
      <c r="F280" s="294">
        <v>925</v>
      </c>
      <c r="G280" s="294">
        <v>42350</v>
      </c>
      <c r="H280" s="286">
        <v>548.46</v>
      </c>
      <c r="I280" s="294">
        <v>1460</v>
      </c>
      <c r="J280" s="294">
        <v>0</v>
      </c>
      <c r="K280" s="294">
        <f t="shared" si="4"/>
        <v>194</v>
      </c>
      <c r="L280" s="294">
        <v>0</v>
      </c>
      <c r="M280" s="286">
        <v>0</v>
      </c>
      <c r="N280" s="294">
        <v>28825</v>
      </c>
      <c r="O280" s="294">
        <v>3334</v>
      </c>
      <c r="P280" s="294">
        <v>12486.474</v>
      </c>
      <c r="Q280" s="294">
        <v>34</v>
      </c>
      <c r="R280" s="295">
        <v>137</v>
      </c>
      <c r="S280" s="294">
        <v>57</v>
      </c>
    </row>
    <row r="281" spans="1:19" x14ac:dyDescent="0.2">
      <c r="A281" s="294">
        <v>971</v>
      </c>
      <c r="B281" s="294" t="s">
        <v>301</v>
      </c>
      <c r="C281" s="294">
        <v>25007</v>
      </c>
      <c r="D281" s="294">
        <v>3800</v>
      </c>
      <c r="E281" s="294">
        <v>2315</v>
      </c>
      <c r="F281" s="294">
        <v>475</v>
      </c>
      <c r="G281" s="294">
        <v>23380</v>
      </c>
      <c r="H281" s="286">
        <v>0</v>
      </c>
      <c r="I281" s="294">
        <v>1169.5999999999999</v>
      </c>
      <c r="J281" s="294">
        <v>0</v>
      </c>
      <c r="K281" s="294">
        <f t="shared" si="4"/>
        <v>95</v>
      </c>
      <c r="L281" s="294">
        <v>0</v>
      </c>
      <c r="M281" s="286">
        <v>145.19999999999999</v>
      </c>
      <c r="N281" s="294">
        <v>2089</v>
      </c>
      <c r="O281" s="294">
        <v>191</v>
      </c>
      <c r="P281" s="294">
        <v>10682.49</v>
      </c>
      <c r="Q281" s="294">
        <v>3</v>
      </c>
      <c r="R281" s="295">
        <v>50</v>
      </c>
      <c r="S281" s="294">
        <v>45</v>
      </c>
    </row>
    <row r="282" spans="1:19" x14ac:dyDescent="0.2">
      <c r="A282" s="294">
        <v>1904</v>
      </c>
      <c r="B282" s="294" t="s">
        <v>508</v>
      </c>
      <c r="C282" s="294">
        <v>64931</v>
      </c>
      <c r="D282" s="294">
        <v>13280</v>
      </c>
      <c r="E282" s="294">
        <v>3886.4</v>
      </c>
      <c r="F282" s="294">
        <v>3635</v>
      </c>
      <c r="G282" s="294">
        <v>51500</v>
      </c>
      <c r="H282" s="286">
        <v>205.92</v>
      </c>
      <c r="I282" s="294">
        <v>3125.6</v>
      </c>
      <c r="J282" s="294">
        <v>0</v>
      </c>
      <c r="K282" s="294">
        <f t="shared" si="4"/>
        <v>270</v>
      </c>
      <c r="L282" s="294">
        <v>0</v>
      </c>
      <c r="M282" s="286">
        <v>62.799999999999301</v>
      </c>
      <c r="N282" s="294">
        <v>9617</v>
      </c>
      <c r="O282" s="294">
        <v>1065</v>
      </c>
      <c r="P282" s="294">
        <v>34144.480000000003</v>
      </c>
      <c r="Q282" s="294">
        <v>18</v>
      </c>
      <c r="R282" s="295">
        <v>160</v>
      </c>
      <c r="S282" s="294">
        <v>110</v>
      </c>
    </row>
    <row r="283" spans="1:19" x14ac:dyDescent="0.2">
      <c r="A283" s="294">
        <v>1900</v>
      </c>
      <c r="B283" s="294" t="s">
        <v>507</v>
      </c>
      <c r="C283" s="294">
        <v>89987</v>
      </c>
      <c r="D283" s="294">
        <v>18102</v>
      </c>
      <c r="E283" s="294">
        <v>9129.1</v>
      </c>
      <c r="F283" s="294">
        <v>1650</v>
      </c>
      <c r="G283" s="294">
        <v>89850</v>
      </c>
      <c r="H283" s="286">
        <v>2321.6</v>
      </c>
      <c r="I283" s="294">
        <v>4284</v>
      </c>
      <c r="J283" s="294">
        <v>0</v>
      </c>
      <c r="K283" s="294">
        <f t="shared" si="4"/>
        <v>465</v>
      </c>
      <c r="L283" s="294">
        <v>0</v>
      </c>
      <c r="M283" s="286">
        <v>0</v>
      </c>
      <c r="N283" s="294">
        <v>52262</v>
      </c>
      <c r="O283" s="294">
        <v>5305</v>
      </c>
      <c r="P283" s="294">
        <v>36482.203999999998</v>
      </c>
      <c r="Q283" s="294">
        <v>65</v>
      </c>
      <c r="R283" s="295">
        <v>265</v>
      </c>
      <c r="S283" s="294">
        <v>200</v>
      </c>
    </row>
    <row r="284" spans="1:19" x14ac:dyDescent="0.2">
      <c r="A284" s="294">
        <v>715</v>
      </c>
      <c r="B284" s="294" t="s">
        <v>304</v>
      </c>
      <c r="C284" s="294">
        <v>54426</v>
      </c>
      <c r="D284" s="294">
        <v>9393</v>
      </c>
      <c r="E284" s="294">
        <v>5721.2</v>
      </c>
      <c r="F284" s="294">
        <v>2785</v>
      </c>
      <c r="G284" s="294">
        <v>55380</v>
      </c>
      <c r="H284" s="286">
        <v>1260.08</v>
      </c>
      <c r="I284" s="294">
        <v>1935.2</v>
      </c>
      <c r="J284" s="294">
        <v>0</v>
      </c>
      <c r="K284" s="294">
        <f t="shared" si="4"/>
        <v>449</v>
      </c>
      <c r="L284" s="294">
        <v>0</v>
      </c>
      <c r="M284" s="286">
        <v>0</v>
      </c>
      <c r="N284" s="294">
        <v>25003</v>
      </c>
      <c r="O284" s="294">
        <v>1280</v>
      </c>
      <c r="P284" s="294">
        <v>23611.067999999999</v>
      </c>
      <c r="Q284" s="294">
        <v>26</v>
      </c>
      <c r="R284" s="295">
        <v>254</v>
      </c>
      <c r="S284" s="294">
        <v>195</v>
      </c>
    </row>
    <row r="285" spans="1:19" x14ac:dyDescent="0.2">
      <c r="A285" s="294">
        <v>93</v>
      </c>
      <c r="B285" s="294" t="s">
        <v>305</v>
      </c>
      <c r="C285" s="294">
        <v>4888</v>
      </c>
      <c r="D285" s="294">
        <v>708</v>
      </c>
      <c r="E285" s="294">
        <v>219.4</v>
      </c>
      <c r="F285" s="294">
        <v>35</v>
      </c>
      <c r="G285" s="294">
        <v>4900</v>
      </c>
      <c r="H285" s="286">
        <v>0</v>
      </c>
      <c r="I285" s="294">
        <v>90.4</v>
      </c>
      <c r="J285" s="294">
        <v>0</v>
      </c>
      <c r="K285" s="294">
        <f t="shared" si="4"/>
        <v>5</v>
      </c>
      <c r="L285" s="294">
        <v>0</v>
      </c>
      <c r="M285" s="286">
        <v>0</v>
      </c>
      <c r="N285" s="294">
        <v>8523</v>
      </c>
      <c r="O285" s="294">
        <v>187</v>
      </c>
      <c r="P285" s="294">
        <v>979</v>
      </c>
      <c r="Q285" s="294">
        <v>9</v>
      </c>
      <c r="R285" s="295">
        <v>5</v>
      </c>
      <c r="S285" s="294">
        <v>0</v>
      </c>
    </row>
    <row r="286" spans="1:19" x14ac:dyDescent="0.2">
      <c r="A286" s="294">
        <v>448</v>
      </c>
      <c r="B286" s="294" t="s">
        <v>306</v>
      </c>
      <c r="C286" s="294">
        <v>13575</v>
      </c>
      <c r="D286" s="294">
        <v>2220</v>
      </c>
      <c r="E286" s="294">
        <v>998.8</v>
      </c>
      <c r="F286" s="294">
        <v>175</v>
      </c>
      <c r="G286" s="294">
        <v>12520</v>
      </c>
      <c r="H286" s="286">
        <v>51.48</v>
      </c>
      <c r="I286" s="294">
        <v>528.79999999999995</v>
      </c>
      <c r="J286" s="294">
        <v>0</v>
      </c>
      <c r="K286" s="294">
        <f t="shared" si="4"/>
        <v>63</v>
      </c>
      <c r="L286" s="294">
        <v>0</v>
      </c>
      <c r="M286" s="286">
        <v>0</v>
      </c>
      <c r="N286" s="294">
        <v>16202</v>
      </c>
      <c r="O286" s="294">
        <v>288</v>
      </c>
      <c r="P286" s="294">
        <v>5099.8860000000004</v>
      </c>
      <c r="Q286" s="294">
        <v>22</v>
      </c>
      <c r="R286" s="295">
        <v>37</v>
      </c>
      <c r="S286" s="294">
        <v>26</v>
      </c>
    </row>
    <row r="287" spans="1:19" x14ac:dyDescent="0.2">
      <c r="A287" s="294">
        <v>1525</v>
      </c>
      <c r="B287" s="294" t="s">
        <v>307</v>
      </c>
      <c r="C287" s="294">
        <v>37440</v>
      </c>
      <c r="D287" s="294">
        <v>7545</v>
      </c>
      <c r="E287" s="294">
        <v>2279.1999999999998</v>
      </c>
      <c r="F287" s="294">
        <v>1155</v>
      </c>
      <c r="G287" s="294">
        <v>34980</v>
      </c>
      <c r="H287" s="286">
        <v>702.38</v>
      </c>
      <c r="I287" s="294">
        <v>1803.2</v>
      </c>
      <c r="J287" s="294">
        <v>0</v>
      </c>
      <c r="K287" s="294">
        <f t="shared" si="4"/>
        <v>99</v>
      </c>
      <c r="L287" s="294">
        <v>0</v>
      </c>
      <c r="M287" s="286">
        <v>204.4</v>
      </c>
      <c r="N287" s="294">
        <v>2835</v>
      </c>
      <c r="O287" s="294">
        <v>514</v>
      </c>
      <c r="P287" s="294">
        <v>22821.756000000001</v>
      </c>
      <c r="Q287" s="294">
        <v>7</v>
      </c>
      <c r="R287" s="295">
        <v>48</v>
      </c>
      <c r="S287" s="294">
        <v>51</v>
      </c>
    </row>
    <row r="288" spans="1:19" x14ac:dyDescent="0.2">
      <c r="A288" s="294">
        <v>716</v>
      </c>
      <c r="B288" s="294" t="s">
        <v>308</v>
      </c>
      <c r="C288" s="294">
        <v>25757</v>
      </c>
      <c r="D288" s="294">
        <v>5685</v>
      </c>
      <c r="E288" s="294">
        <v>2054.6</v>
      </c>
      <c r="F288" s="294">
        <v>540</v>
      </c>
      <c r="G288" s="294">
        <v>22910</v>
      </c>
      <c r="H288" s="286">
        <v>130.62</v>
      </c>
      <c r="I288" s="294">
        <v>232.8</v>
      </c>
      <c r="J288" s="294">
        <v>0</v>
      </c>
      <c r="K288" s="294">
        <f t="shared" si="4"/>
        <v>212</v>
      </c>
      <c r="L288" s="294">
        <v>0</v>
      </c>
      <c r="M288" s="286">
        <v>0</v>
      </c>
      <c r="N288" s="294">
        <v>14685</v>
      </c>
      <c r="O288" s="294">
        <v>1549</v>
      </c>
      <c r="P288" s="294">
        <v>5491.9080000000004</v>
      </c>
      <c r="Q288" s="294">
        <v>10</v>
      </c>
      <c r="R288" s="295">
        <v>172</v>
      </c>
      <c r="S288" s="294">
        <v>40</v>
      </c>
    </row>
    <row r="289" spans="1:19" x14ac:dyDescent="0.2">
      <c r="A289" s="294">
        <v>281</v>
      </c>
      <c r="B289" s="294" t="s">
        <v>309</v>
      </c>
      <c r="C289" s="294">
        <v>42159</v>
      </c>
      <c r="D289" s="294">
        <v>8154</v>
      </c>
      <c r="E289" s="294">
        <v>4144.8</v>
      </c>
      <c r="F289" s="294">
        <v>5325</v>
      </c>
      <c r="G289" s="294">
        <v>49470</v>
      </c>
      <c r="H289" s="286">
        <v>2040.86</v>
      </c>
      <c r="I289" s="294">
        <v>1844</v>
      </c>
      <c r="J289" s="294">
        <v>0</v>
      </c>
      <c r="K289" s="294">
        <f t="shared" si="4"/>
        <v>484</v>
      </c>
      <c r="L289" s="294">
        <v>0</v>
      </c>
      <c r="M289" s="286">
        <v>0</v>
      </c>
      <c r="N289" s="294">
        <v>3284</v>
      </c>
      <c r="O289" s="294">
        <v>267</v>
      </c>
      <c r="P289" s="294">
        <v>25867.155999999999</v>
      </c>
      <c r="Q289" s="294">
        <v>3</v>
      </c>
      <c r="R289" s="295">
        <v>212</v>
      </c>
      <c r="S289" s="294">
        <v>272</v>
      </c>
    </row>
    <row r="290" spans="1:19" x14ac:dyDescent="0.2">
      <c r="A290" s="294">
        <v>855</v>
      </c>
      <c r="B290" s="294" t="s">
        <v>310</v>
      </c>
      <c r="C290" s="294">
        <v>219789</v>
      </c>
      <c r="D290" s="294">
        <v>39002</v>
      </c>
      <c r="E290" s="294">
        <v>24690.799999999999</v>
      </c>
      <c r="F290" s="294">
        <v>25145</v>
      </c>
      <c r="G290" s="294">
        <v>247270</v>
      </c>
      <c r="H290" s="286">
        <v>5176.72</v>
      </c>
      <c r="I290" s="294">
        <v>8997.6</v>
      </c>
      <c r="J290" s="294">
        <v>0</v>
      </c>
      <c r="K290" s="294">
        <f t="shared" si="4"/>
        <v>1667</v>
      </c>
      <c r="L290" s="294">
        <v>0</v>
      </c>
      <c r="M290" s="286">
        <v>0</v>
      </c>
      <c r="N290" s="294">
        <v>11605</v>
      </c>
      <c r="O290" s="294">
        <v>208</v>
      </c>
      <c r="P290" s="294">
        <v>291829.33799999999</v>
      </c>
      <c r="Q290" s="294">
        <v>4</v>
      </c>
      <c r="R290" s="295">
        <v>803</v>
      </c>
      <c r="S290" s="294">
        <v>864</v>
      </c>
    </row>
    <row r="291" spans="1:19" x14ac:dyDescent="0.2">
      <c r="A291" s="294">
        <v>183</v>
      </c>
      <c r="B291" s="294" t="s">
        <v>311</v>
      </c>
      <c r="C291" s="294">
        <v>21275</v>
      </c>
      <c r="D291" s="294">
        <v>4399</v>
      </c>
      <c r="E291" s="294">
        <v>1218.0999999999999</v>
      </c>
      <c r="F291" s="294">
        <v>130</v>
      </c>
      <c r="G291" s="294">
        <v>15440</v>
      </c>
      <c r="H291" s="286">
        <v>0</v>
      </c>
      <c r="I291" s="294">
        <v>536.79999999999995</v>
      </c>
      <c r="J291" s="294">
        <v>0</v>
      </c>
      <c r="K291" s="294">
        <f t="shared" si="4"/>
        <v>57</v>
      </c>
      <c r="L291" s="294">
        <v>0</v>
      </c>
      <c r="M291" s="286">
        <v>0</v>
      </c>
      <c r="N291" s="294">
        <v>14702</v>
      </c>
      <c r="O291" s="294">
        <v>42</v>
      </c>
      <c r="P291" s="294">
        <v>2519.7910000000002</v>
      </c>
      <c r="Q291" s="294">
        <v>11</v>
      </c>
      <c r="R291" s="295">
        <v>36</v>
      </c>
      <c r="S291" s="294">
        <v>21</v>
      </c>
    </row>
    <row r="292" spans="1:19" x14ac:dyDescent="0.2">
      <c r="A292" s="294">
        <v>1700</v>
      </c>
      <c r="B292" s="294" t="s">
        <v>312</v>
      </c>
      <c r="C292" s="294">
        <v>33743</v>
      </c>
      <c r="D292" s="294">
        <v>7566</v>
      </c>
      <c r="E292" s="294">
        <v>2668.4</v>
      </c>
      <c r="F292" s="294">
        <v>310</v>
      </c>
      <c r="G292" s="294">
        <v>32150</v>
      </c>
      <c r="H292" s="286">
        <v>172.26</v>
      </c>
      <c r="I292" s="294">
        <v>969.6</v>
      </c>
      <c r="J292" s="294">
        <v>0</v>
      </c>
      <c r="K292" s="294">
        <f t="shared" si="4"/>
        <v>380</v>
      </c>
      <c r="L292" s="294">
        <v>0</v>
      </c>
      <c r="M292" s="286">
        <v>266.8</v>
      </c>
      <c r="N292" s="294">
        <v>10613</v>
      </c>
      <c r="O292" s="294">
        <v>200</v>
      </c>
      <c r="P292" s="294">
        <v>8341.616</v>
      </c>
      <c r="Q292" s="294">
        <v>9</v>
      </c>
      <c r="R292" s="295">
        <v>313</v>
      </c>
      <c r="S292" s="294">
        <v>67</v>
      </c>
    </row>
    <row r="293" spans="1:19" x14ac:dyDescent="0.2">
      <c r="A293" s="294">
        <v>1730</v>
      </c>
      <c r="B293" s="294" t="s">
        <v>313</v>
      </c>
      <c r="C293" s="294">
        <v>33887</v>
      </c>
      <c r="D293" s="294">
        <v>7022</v>
      </c>
      <c r="E293" s="294">
        <v>2182.8000000000002</v>
      </c>
      <c r="F293" s="294">
        <v>535</v>
      </c>
      <c r="G293" s="294">
        <v>28600</v>
      </c>
      <c r="H293" s="286">
        <v>227.25280000000001</v>
      </c>
      <c r="I293" s="294">
        <v>65.599999999999994</v>
      </c>
      <c r="J293" s="294">
        <v>0</v>
      </c>
      <c r="K293" s="294">
        <f t="shared" si="4"/>
        <v>57</v>
      </c>
      <c r="L293" s="294">
        <v>0</v>
      </c>
      <c r="M293" s="286">
        <v>0</v>
      </c>
      <c r="N293" s="294">
        <v>14286</v>
      </c>
      <c r="O293" s="294">
        <v>484</v>
      </c>
      <c r="P293" s="294">
        <v>8048.82</v>
      </c>
      <c r="Q293" s="294">
        <v>18</v>
      </c>
      <c r="R293" s="295">
        <v>28</v>
      </c>
      <c r="S293" s="294">
        <v>29</v>
      </c>
    </row>
    <row r="294" spans="1:19" x14ac:dyDescent="0.2">
      <c r="A294" s="294">
        <v>737</v>
      </c>
      <c r="B294" s="294" t="s">
        <v>314</v>
      </c>
      <c r="C294" s="294">
        <v>32052</v>
      </c>
      <c r="D294" s="294">
        <v>6435</v>
      </c>
      <c r="E294" s="294">
        <v>2770</v>
      </c>
      <c r="F294" s="294">
        <v>430</v>
      </c>
      <c r="G294" s="294">
        <v>28930</v>
      </c>
      <c r="H294" s="286">
        <v>0</v>
      </c>
      <c r="I294" s="294">
        <v>1079.2</v>
      </c>
      <c r="J294" s="294">
        <v>0</v>
      </c>
      <c r="K294" s="294">
        <f t="shared" si="4"/>
        <v>165</v>
      </c>
      <c r="L294" s="294">
        <v>0</v>
      </c>
      <c r="M294" s="286">
        <v>543.79999999999995</v>
      </c>
      <c r="N294" s="294">
        <v>14860</v>
      </c>
      <c r="O294" s="294">
        <v>1280</v>
      </c>
      <c r="P294" s="294">
        <v>7006.72</v>
      </c>
      <c r="Q294" s="294">
        <v>24</v>
      </c>
      <c r="R294" s="295">
        <v>53</v>
      </c>
      <c r="S294" s="294">
        <v>112</v>
      </c>
    </row>
    <row r="295" spans="1:19" x14ac:dyDescent="0.2">
      <c r="A295" s="294">
        <v>856</v>
      </c>
      <c r="B295" s="294" t="s">
        <v>316</v>
      </c>
      <c r="C295" s="294">
        <v>42119</v>
      </c>
      <c r="D295" s="294">
        <v>7993</v>
      </c>
      <c r="E295" s="294">
        <v>3695.5</v>
      </c>
      <c r="F295" s="294">
        <v>2270</v>
      </c>
      <c r="G295" s="294">
        <v>46600</v>
      </c>
      <c r="H295" s="286">
        <v>517.28</v>
      </c>
      <c r="I295" s="294">
        <v>2239.1999999999998</v>
      </c>
      <c r="J295" s="294">
        <v>0</v>
      </c>
      <c r="K295" s="294">
        <f t="shared" si="4"/>
        <v>279</v>
      </c>
      <c r="L295" s="294">
        <v>0</v>
      </c>
      <c r="M295" s="286">
        <v>0</v>
      </c>
      <c r="N295" s="294">
        <v>6699</v>
      </c>
      <c r="O295" s="294">
        <v>54</v>
      </c>
      <c r="P295" s="294">
        <v>26492.05</v>
      </c>
      <c r="Q295" s="294">
        <v>8</v>
      </c>
      <c r="R295" s="295">
        <v>146</v>
      </c>
      <c r="S295" s="294">
        <v>133</v>
      </c>
    </row>
    <row r="296" spans="1:19" x14ac:dyDescent="0.2">
      <c r="A296" s="294">
        <v>450</v>
      </c>
      <c r="B296" s="294" t="s">
        <v>317</v>
      </c>
      <c r="C296" s="294">
        <v>13666</v>
      </c>
      <c r="D296" s="294">
        <v>2780</v>
      </c>
      <c r="E296" s="294">
        <v>663.6</v>
      </c>
      <c r="F296" s="294">
        <v>330</v>
      </c>
      <c r="G296" s="294">
        <v>10630</v>
      </c>
      <c r="H296" s="286">
        <v>0</v>
      </c>
      <c r="I296" s="294">
        <v>0</v>
      </c>
      <c r="J296" s="294">
        <v>0</v>
      </c>
      <c r="K296" s="294">
        <f t="shared" si="4"/>
        <v>49</v>
      </c>
      <c r="L296" s="294">
        <v>0</v>
      </c>
      <c r="M296" s="286">
        <v>0</v>
      </c>
      <c r="N296" s="294">
        <v>1914</v>
      </c>
      <c r="O296" s="294">
        <v>315</v>
      </c>
      <c r="P296" s="294">
        <v>6462.8159999999998</v>
      </c>
      <c r="Q296" s="294">
        <v>1</v>
      </c>
      <c r="R296" s="295">
        <v>24</v>
      </c>
      <c r="S296" s="294">
        <v>25</v>
      </c>
    </row>
    <row r="297" spans="1:19" x14ac:dyDescent="0.2">
      <c r="A297" s="294">
        <v>451</v>
      </c>
      <c r="B297" s="294" t="s">
        <v>318</v>
      </c>
      <c r="C297" s="294">
        <v>29478</v>
      </c>
      <c r="D297" s="294">
        <v>5982</v>
      </c>
      <c r="E297" s="294">
        <v>2085.6</v>
      </c>
      <c r="F297" s="294">
        <v>2060</v>
      </c>
      <c r="G297" s="294">
        <v>27500</v>
      </c>
      <c r="H297" s="286">
        <v>720.72</v>
      </c>
      <c r="I297" s="294">
        <v>1892.8</v>
      </c>
      <c r="J297" s="294">
        <v>0</v>
      </c>
      <c r="K297" s="294">
        <f t="shared" si="4"/>
        <v>119</v>
      </c>
      <c r="L297" s="294">
        <v>0</v>
      </c>
      <c r="M297" s="286">
        <v>0</v>
      </c>
      <c r="N297" s="294">
        <v>1815</v>
      </c>
      <c r="O297" s="294">
        <v>127</v>
      </c>
      <c r="P297" s="294">
        <v>18396.946</v>
      </c>
      <c r="Q297" s="294">
        <v>2</v>
      </c>
      <c r="R297" s="295">
        <v>68</v>
      </c>
      <c r="S297" s="294">
        <v>51</v>
      </c>
    </row>
    <row r="298" spans="1:19" x14ac:dyDescent="0.2">
      <c r="A298" s="294">
        <v>184</v>
      </c>
      <c r="B298" s="294" t="s">
        <v>319</v>
      </c>
      <c r="C298" s="294">
        <v>21031</v>
      </c>
      <c r="D298" s="294">
        <v>6991</v>
      </c>
      <c r="E298" s="294">
        <v>741.8</v>
      </c>
      <c r="F298" s="294">
        <v>315</v>
      </c>
      <c r="G298" s="294">
        <v>21930</v>
      </c>
      <c r="H298" s="286">
        <v>65.739999999999995</v>
      </c>
      <c r="I298" s="294">
        <v>852</v>
      </c>
      <c r="J298" s="294">
        <v>0</v>
      </c>
      <c r="K298" s="294">
        <f t="shared" si="4"/>
        <v>307</v>
      </c>
      <c r="L298" s="294">
        <v>0</v>
      </c>
      <c r="M298" s="286">
        <v>544.29999999999995</v>
      </c>
      <c r="N298" s="294">
        <v>1316</v>
      </c>
      <c r="O298" s="294">
        <v>38</v>
      </c>
      <c r="P298" s="294">
        <v>7191.2460000000001</v>
      </c>
      <c r="Q298" s="294">
        <v>1</v>
      </c>
      <c r="R298" s="295">
        <v>269</v>
      </c>
      <c r="S298" s="294">
        <v>38</v>
      </c>
    </row>
    <row r="299" spans="1:19" x14ac:dyDescent="0.2">
      <c r="A299" s="294">
        <v>344</v>
      </c>
      <c r="B299" s="294" t="s">
        <v>320</v>
      </c>
      <c r="C299" s="294">
        <v>357597</v>
      </c>
      <c r="D299" s="294">
        <v>70595</v>
      </c>
      <c r="E299" s="294">
        <v>32036.9</v>
      </c>
      <c r="F299" s="294">
        <v>60155</v>
      </c>
      <c r="G299" s="294">
        <v>411240</v>
      </c>
      <c r="H299" s="286">
        <v>8267.4071999999996</v>
      </c>
      <c r="I299" s="294">
        <v>12243.2</v>
      </c>
      <c r="J299" s="294">
        <v>0</v>
      </c>
      <c r="K299" s="294">
        <f t="shared" si="4"/>
        <v>2925</v>
      </c>
      <c r="L299" s="294">
        <v>5843.49999999999</v>
      </c>
      <c r="M299" s="286">
        <v>3144.1</v>
      </c>
      <c r="N299" s="294">
        <v>9376</v>
      </c>
      <c r="O299" s="294">
        <v>545</v>
      </c>
      <c r="P299" s="294">
        <v>562821.924</v>
      </c>
      <c r="Q299" s="294">
        <v>5</v>
      </c>
      <c r="R299" s="295">
        <v>858</v>
      </c>
      <c r="S299" s="294">
        <v>2067</v>
      </c>
    </row>
    <row r="300" spans="1:19" x14ac:dyDescent="0.2">
      <c r="A300" s="294">
        <v>1581</v>
      </c>
      <c r="B300" s="294" t="s">
        <v>321</v>
      </c>
      <c r="C300" s="294">
        <v>49580</v>
      </c>
      <c r="D300" s="294">
        <v>9810</v>
      </c>
      <c r="E300" s="294">
        <v>2959.9</v>
      </c>
      <c r="F300" s="294">
        <v>2095</v>
      </c>
      <c r="G300" s="294">
        <v>43500</v>
      </c>
      <c r="H300" s="286">
        <v>845.48559999999998</v>
      </c>
      <c r="I300" s="294">
        <v>1740</v>
      </c>
      <c r="J300" s="294">
        <v>0</v>
      </c>
      <c r="K300" s="294">
        <f t="shared" si="4"/>
        <v>166</v>
      </c>
      <c r="L300" s="294">
        <v>0</v>
      </c>
      <c r="M300" s="286">
        <v>0</v>
      </c>
      <c r="N300" s="294">
        <v>13205</v>
      </c>
      <c r="O300" s="294">
        <v>189</v>
      </c>
      <c r="P300" s="294">
        <v>19370.921999999999</v>
      </c>
      <c r="Q300" s="294">
        <v>17</v>
      </c>
      <c r="R300" s="295">
        <v>64</v>
      </c>
      <c r="S300" s="294">
        <v>102</v>
      </c>
    </row>
    <row r="301" spans="1:19" x14ac:dyDescent="0.2">
      <c r="A301" s="294">
        <v>981</v>
      </c>
      <c r="B301" s="294" t="s">
        <v>322</v>
      </c>
      <c r="C301" s="294">
        <v>10105</v>
      </c>
      <c r="D301" s="294">
        <v>1284</v>
      </c>
      <c r="E301" s="294">
        <v>1490.4</v>
      </c>
      <c r="F301" s="294">
        <v>215</v>
      </c>
      <c r="G301" s="294">
        <v>8740</v>
      </c>
      <c r="H301" s="286">
        <v>0</v>
      </c>
      <c r="I301" s="294">
        <v>0</v>
      </c>
      <c r="J301" s="294">
        <v>0</v>
      </c>
      <c r="K301" s="294">
        <f t="shared" si="4"/>
        <v>42</v>
      </c>
      <c r="L301" s="294">
        <v>0</v>
      </c>
      <c r="M301" s="286">
        <v>0</v>
      </c>
      <c r="N301" s="294">
        <v>2389</v>
      </c>
      <c r="O301" s="294">
        <v>1</v>
      </c>
      <c r="P301" s="294">
        <v>6627.4560000000001</v>
      </c>
      <c r="Q301" s="294">
        <v>6</v>
      </c>
      <c r="R301" s="295">
        <v>19</v>
      </c>
      <c r="S301" s="294">
        <v>23</v>
      </c>
    </row>
    <row r="302" spans="1:19" x14ac:dyDescent="0.2">
      <c r="A302" s="294">
        <v>994</v>
      </c>
      <c r="B302" s="294" t="s">
        <v>323</v>
      </c>
      <c r="C302" s="294">
        <v>16367</v>
      </c>
      <c r="D302" s="294">
        <v>2237</v>
      </c>
      <c r="E302" s="294">
        <v>1790.8</v>
      </c>
      <c r="F302" s="294">
        <v>285</v>
      </c>
      <c r="G302" s="294">
        <v>13260</v>
      </c>
      <c r="H302" s="286">
        <v>1089.9000000000001</v>
      </c>
      <c r="I302" s="294">
        <v>391.2</v>
      </c>
      <c r="J302" s="294">
        <v>0</v>
      </c>
      <c r="K302" s="294">
        <f t="shared" si="4"/>
        <v>35</v>
      </c>
      <c r="L302" s="294">
        <v>0</v>
      </c>
      <c r="M302" s="286">
        <v>102.3</v>
      </c>
      <c r="N302" s="294">
        <v>3672</v>
      </c>
      <c r="O302" s="294">
        <v>21</v>
      </c>
      <c r="P302" s="294">
        <v>6227.3119999999999</v>
      </c>
      <c r="Q302" s="294">
        <v>6</v>
      </c>
      <c r="R302" s="295">
        <v>11</v>
      </c>
      <c r="S302" s="294">
        <v>24</v>
      </c>
    </row>
    <row r="303" spans="1:19" x14ac:dyDescent="0.2">
      <c r="A303" s="294">
        <v>858</v>
      </c>
      <c r="B303" s="294" t="s">
        <v>324</v>
      </c>
      <c r="C303" s="294">
        <v>31193</v>
      </c>
      <c r="D303" s="294">
        <v>5168</v>
      </c>
      <c r="E303" s="294">
        <v>3120.9</v>
      </c>
      <c r="F303" s="294">
        <v>630</v>
      </c>
      <c r="G303" s="294">
        <v>31840</v>
      </c>
      <c r="H303" s="286">
        <v>164.34</v>
      </c>
      <c r="I303" s="294">
        <v>1966.4</v>
      </c>
      <c r="J303" s="294">
        <v>0</v>
      </c>
      <c r="K303" s="294">
        <f t="shared" si="4"/>
        <v>129</v>
      </c>
      <c r="L303" s="294">
        <v>0</v>
      </c>
      <c r="M303" s="286">
        <v>0</v>
      </c>
      <c r="N303" s="294">
        <v>5494</v>
      </c>
      <c r="O303" s="294">
        <v>156</v>
      </c>
      <c r="P303" s="294">
        <v>21964.558000000001</v>
      </c>
      <c r="Q303" s="294">
        <v>3</v>
      </c>
      <c r="R303" s="295">
        <v>86</v>
      </c>
      <c r="S303" s="294">
        <v>43</v>
      </c>
    </row>
    <row r="304" spans="1:19" x14ac:dyDescent="0.2">
      <c r="A304" s="294">
        <v>47</v>
      </c>
      <c r="B304" s="294" t="s">
        <v>325</v>
      </c>
      <c r="C304" s="294">
        <v>27384</v>
      </c>
      <c r="D304" s="294">
        <v>5032</v>
      </c>
      <c r="E304" s="294">
        <v>3506.6</v>
      </c>
      <c r="F304" s="294">
        <v>1525</v>
      </c>
      <c r="G304" s="294">
        <v>30870</v>
      </c>
      <c r="H304" s="286">
        <v>890.9</v>
      </c>
      <c r="I304" s="294">
        <v>1554.4</v>
      </c>
      <c r="J304" s="294">
        <v>0</v>
      </c>
      <c r="K304" s="294">
        <f t="shared" si="4"/>
        <v>235</v>
      </c>
      <c r="L304" s="294">
        <v>0</v>
      </c>
      <c r="M304" s="286">
        <v>0</v>
      </c>
      <c r="N304" s="294">
        <v>7596</v>
      </c>
      <c r="O304" s="294">
        <v>272</v>
      </c>
      <c r="P304" s="294">
        <v>12909.768</v>
      </c>
      <c r="Q304" s="294">
        <v>6</v>
      </c>
      <c r="R304" s="295">
        <v>161</v>
      </c>
      <c r="S304" s="294">
        <v>74</v>
      </c>
    </row>
    <row r="305" spans="1:19" x14ac:dyDescent="0.2">
      <c r="A305" s="294">
        <v>345</v>
      </c>
      <c r="B305" s="294" t="s">
        <v>326</v>
      </c>
      <c r="C305" s="294">
        <v>66493</v>
      </c>
      <c r="D305" s="294">
        <v>14812</v>
      </c>
      <c r="E305" s="294">
        <v>5614.9</v>
      </c>
      <c r="F305" s="294">
        <v>5740</v>
      </c>
      <c r="G305" s="294">
        <v>76420</v>
      </c>
      <c r="H305" s="286">
        <v>1153.74</v>
      </c>
      <c r="I305" s="294">
        <v>4829.6000000000004</v>
      </c>
      <c r="J305" s="294">
        <v>0</v>
      </c>
      <c r="K305" s="294">
        <f t="shared" si="4"/>
        <v>525</v>
      </c>
      <c r="L305" s="294">
        <v>0</v>
      </c>
      <c r="M305" s="286">
        <v>0</v>
      </c>
      <c r="N305" s="294">
        <v>1942</v>
      </c>
      <c r="O305" s="294">
        <v>30</v>
      </c>
      <c r="P305" s="294">
        <v>62658.2</v>
      </c>
      <c r="Q305" s="294">
        <v>1</v>
      </c>
      <c r="R305" s="295">
        <v>299</v>
      </c>
      <c r="S305" s="294">
        <v>226</v>
      </c>
    </row>
    <row r="306" spans="1:19" x14ac:dyDescent="0.2">
      <c r="A306" s="294">
        <v>717</v>
      </c>
      <c r="B306" s="294" t="s">
        <v>327</v>
      </c>
      <c r="C306" s="294">
        <v>21880</v>
      </c>
      <c r="D306" s="294">
        <v>3996</v>
      </c>
      <c r="E306" s="294">
        <v>922.8</v>
      </c>
      <c r="F306" s="294">
        <v>220</v>
      </c>
      <c r="G306" s="294">
        <v>15710</v>
      </c>
      <c r="H306" s="286">
        <v>0</v>
      </c>
      <c r="I306" s="294">
        <v>0</v>
      </c>
      <c r="J306" s="294">
        <v>0</v>
      </c>
      <c r="K306" s="294">
        <f t="shared" si="4"/>
        <v>85</v>
      </c>
      <c r="L306" s="294">
        <v>0</v>
      </c>
      <c r="M306" s="286">
        <v>0</v>
      </c>
      <c r="N306" s="294">
        <v>13297</v>
      </c>
      <c r="O306" s="294">
        <v>1194</v>
      </c>
      <c r="P306" s="294">
        <v>5174.4480000000003</v>
      </c>
      <c r="Q306" s="294">
        <v>14</v>
      </c>
      <c r="R306" s="295">
        <v>59</v>
      </c>
      <c r="S306" s="294">
        <v>26</v>
      </c>
    </row>
    <row r="307" spans="1:19" x14ac:dyDescent="0.2">
      <c r="A307" s="294">
        <v>861</v>
      </c>
      <c r="B307" s="294" t="s">
        <v>329</v>
      </c>
      <c r="C307" s="294">
        <v>45466</v>
      </c>
      <c r="D307" s="294">
        <v>8489</v>
      </c>
      <c r="E307" s="294">
        <v>3192.6</v>
      </c>
      <c r="F307" s="294">
        <v>1310</v>
      </c>
      <c r="G307" s="294">
        <v>46140</v>
      </c>
      <c r="H307" s="286">
        <v>1170.22</v>
      </c>
      <c r="I307" s="294">
        <v>1359.2</v>
      </c>
      <c r="J307" s="294">
        <v>0</v>
      </c>
      <c r="K307" s="294">
        <f t="shared" si="4"/>
        <v>166</v>
      </c>
      <c r="L307" s="294">
        <v>0</v>
      </c>
      <c r="M307" s="286">
        <v>0</v>
      </c>
      <c r="N307" s="294">
        <v>3168</v>
      </c>
      <c r="O307" s="294">
        <v>21</v>
      </c>
      <c r="P307" s="294">
        <v>33946.114000000001</v>
      </c>
      <c r="Q307" s="294">
        <v>2</v>
      </c>
      <c r="R307" s="295">
        <v>77</v>
      </c>
      <c r="S307" s="294">
        <v>89</v>
      </c>
    </row>
    <row r="308" spans="1:19" x14ac:dyDescent="0.2">
      <c r="A308" s="294">
        <v>453</v>
      </c>
      <c r="B308" s="294" t="s">
        <v>330</v>
      </c>
      <c r="C308" s="294">
        <v>68648</v>
      </c>
      <c r="D308" s="294">
        <v>12881</v>
      </c>
      <c r="E308" s="294">
        <v>6263.7</v>
      </c>
      <c r="F308" s="294">
        <v>3620</v>
      </c>
      <c r="G308" s="294">
        <v>69000</v>
      </c>
      <c r="H308" s="286">
        <v>1072.82</v>
      </c>
      <c r="I308" s="294">
        <v>3013.6</v>
      </c>
      <c r="J308" s="294">
        <v>0</v>
      </c>
      <c r="K308" s="294">
        <f t="shared" si="4"/>
        <v>374</v>
      </c>
      <c r="L308" s="294">
        <v>0</v>
      </c>
      <c r="M308" s="286">
        <v>9.2999999999997307</v>
      </c>
      <c r="N308" s="294">
        <v>4502</v>
      </c>
      <c r="O308" s="294">
        <v>834</v>
      </c>
      <c r="P308" s="294">
        <v>58080.697999999997</v>
      </c>
      <c r="Q308" s="294">
        <v>6</v>
      </c>
      <c r="R308" s="295">
        <v>234</v>
      </c>
      <c r="S308" s="294">
        <v>140</v>
      </c>
    </row>
    <row r="309" spans="1:19" x14ac:dyDescent="0.2">
      <c r="A309" s="294">
        <v>983</v>
      </c>
      <c r="B309" s="294" t="s">
        <v>331</v>
      </c>
      <c r="C309" s="294">
        <v>101802</v>
      </c>
      <c r="D309" s="294">
        <v>17853</v>
      </c>
      <c r="E309" s="294">
        <v>12050.6</v>
      </c>
      <c r="F309" s="294">
        <v>8910</v>
      </c>
      <c r="G309" s="294">
        <v>109790</v>
      </c>
      <c r="H309" s="286">
        <v>3776.88</v>
      </c>
      <c r="I309" s="294">
        <v>4626.3999999999996</v>
      </c>
      <c r="J309" s="294">
        <v>0</v>
      </c>
      <c r="K309" s="294">
        <f t="shared" si="4"/>
        <v>818</v>
      </c>
      <c r="L309" s="294">
        <v>0</v>
      </c>
      <c r="M309" s="286">
        <v>0</v>
      </c>
      <c r="N309" s="294">
        <v>12412</v>
      </c>
      <c r="O309" s="294">
        <v>488</v>
      </c>
      <c r="P309" s="294">
        <v>79621.471999999994</v>
      </c>
      <c r="Q309" s="294">
        <v>13</v>
      </c>
      <c r="R309" s="295">
        <v>443</v>
      </c>
      <c r="S309" s="294">
        <v>375</v>
      </c>
    </row>
    <row r="310" spans="1:19" x14ac:dyDescent="0.2">
      <c r="A310" s="294">
        <v>984</v>
      </c>
      <c r="B310" s="294" t="s">
        <v>332</v>
      </c>
      <c r="C310" s="294">
        <v>43614</v>
      </c>
      <c r="D310" s="294">
        <v>7935</v>
      </c>
      <c r="E310" s="294">
        <v>3901.2</v>
      </c>
      <c r="F310" s="294">
        <v>2730</v>
      </c>
      <c r="G310" s="294">
        <v>46560</v>
      </c>
      <c r="H310" s="286">
        <v>612.05999999999995</v>
      </c>
      <c r="I310" s="294">
        <v>1201.5999999999999</v>
      </c>
      <c r="J310" s="294">
        <v>0</v>
      </c>
      <c r="K310" s="294">
        <f t="shared" si="4"/>
        <v>216</v>
      </c>
      <c r="L310" s="294">
        <v>0</v>
      </c>
      <c r="M310" s="286">
        <v>0</v>
      </c>
      <c r="N310" s="294">
        <v>16316</v>
      </c>
      <c r="O310" s="294">
        <v>184</v>
      </c>
      <c r="P310" s="294">
        <v>19633.824000000001</v>
      </c>
      <c r="Q310" s="294">
        <v>14</v>
      </c>
      <c r="R310" s="295">
        <v>116</v>
      </c>
      <c r="S310" s="294">
        <v>100</v>
      </c>
    </row>
    <row r="311" spans="1:19" x14ac:dyDescent="0.2">
      <c r="A311" s="294">
        <v>1961</v>
      </c>
      <c r="B311" s="294" t="s">
        <v>690</v>
      </c>
      <c r="C311" s="294">
        <v>56811</v>
      </c>
      <c r="D311" s="294">
        <v>11898</v>
      </c>
      <c r="E311" s="294">
        <v>4139.1000000000004</v>
      </c>
      <c r="F311" s="294">
        <v>4465</v>
      </c>
      <c r="G311" s="294">
        <v>51040</v>
      </c>
      <c r="H311" s="286">
        <v>184.14</v>
      </c>
      <c r="I311" s="294">
        <v>1370.4</v>
      </c>
      <c r="J311" s="294">
        <v>0</v>
      </c>
      <c r="K311" s="294">
        <f t="shared" si="4"/>
        <v>363</v>
      </c>
      <c r="L311" s="294">
        <v>0</v>
      </c>
      <c r="M311" s="286">
        <v>0</v>
      </c>
      <c r="N311" s="294">
        <v>14632</v>
      </c>
      <c r="O311" s="294">
        <v>699</v>
      </c>
      <c r="P311" s="294">
        <v>21767.416000000001</v>
      </c>
      <c r="Q311" s="294">
        <v>19</v>
      </c>
      <c r="R311" s="295">
        <v>169</v>
      </c>
      <c r="S311" s="294">
        <v>194</v>
      </c>
    </row>
    <row r="312" spans="1:19" x14ac:dyDescent="0.2">
      <c r="A312" s="294">
        <v>622</v>
      </c>
      <c r="B312" s="294" t="s">
        <v>334</v>
      </c>
      <c r="C312" s="294">
        <v>73397</v>
      </c>
      <c r="D312" s="294">
        <v>14056</v>
      </c>
      <c r="E312" s="294">
        <v>8921</v>
      </c>
      <c r="F312" s="294">
        <v>11470</v>
      </c>
      <c r="G312" s="294">
        <v>73850</v>
      </c>
      <c r="H312" s="286">
        <v>1085.3</v>
      </c>
      <c r="I312" s="294">
        <v>3248</v>
      </c>
      <c r="J312" s="294">
        <v>0</v>
      </c>
      <c r="K312" s="294">
        <f t="shared" si="4"/>
        <v>792</v>
      </c>
      <c r="L312" s="294">
        <v>0</v>
      </c>
      <c r="M312" s="286">
        <v>0</v>
      </c>
      <c r="N312" s="294">
        <v>2336</v>
      </c>
      <c r="O312" s="294">
        <v>333</v>
      </c>
      <c r="P312" s="294">
        <v>100136.96000000001</v>
      </c>
      <c r="Q312" s="294">
        <v>1</v>
      </c>
      <c r="R312" s="295">
        <v>377</v>
      </c>
      <c r="S312" s="294">
        <v>415</v>
      </c>
    </row>
    <row r="313" spans="1:19" x14ac:dyDescent="0.2">
      <c r="A313" s="294">
        <v>96</v>
      </c>
      <c r="B313" s="294" t="s">
        <v>336</v>
      </c>
      <c r="C313" s="294">
        <v>1155</v>
      </c>
      <c r="D313" s="294">
        <v>154</v>
      </c>
      <c r="E313" s="294">
        <v>104.6</v>
      </c>
      <c r="F313" s="294">
        <v>0</v>
      </c>
      <c r="G313" s="294">
        <v>1140</v>
      </c>
      <c r="H313" s="286">
        <v>0</v>
      </c>
      <c r="I313" s="294">
        <v>29.6</v>
      </c>
      <c r="J313" s="294">
        <v>0</v>
      </c>
      <c r="K313" s="294">
        <f t="shared" si="4"/>
        <v>0</v>
      </c>
      <c r="L313" s="294">
        <v>0</v>
      </c>
      <c r="M313" s="286">
        <v>0</v>
      </c>
      <c r="N313" s="294">
        <v>3917</v>
      </c>
      <c r="O313" s="294">
        <v>69</v>
      </c>
      <c r="P313" s="294">
        <v>231.71199999999999</v>
      </c>
      <c r="Q313" s="294">
        <v>2</v>
      </c>
      <c r="R313" s="295">
        <v>0</v>
      </c>
      <c r="S313" s="294">
        <v>0</v>
      </c>
    </row>
    <row r="314" spans="1:19" x14ac:dyDescent="0.2">
      <c r="A314" s="294">
        <v>718</v>
      </c>
      <c r="B314" s="294" t="s">
        <v>337</v>
      </c>
      <c r="C314" s="294">
        <v>44360</v>
      </c>
      <c r="D314" s="294">
        <v>7690</v>
      </c>
      <c r="E314" s="294">
        <v>5344.6</v>
      </c>
      <c r="F314" s="294">
        <v>3580</v>
      </c>
      <c r="G314" s="294">
        <v>49980</v>
      </c>
      <c r="H314" s="286">
        <v>93.06</v>
      </c>
      <c r="I314" s="294">
        <v>1165.5999999999999</v>
      </c>
      <c r="J314" s="294">
        <v>0</v>
      </c>
      <c r="K314" s="294">
        <f t="shared" si="4"/>
        <v>361</v>
      </c>
      <c r="L314" s="294">
        <v>0</v>
      </c>
      <c r="M314" s="286">
        <v>0</v>
      </c>
      <c r="N314" s="294">
        <v>3436</v>
      </c>
      <c r="O314" s="294">
        <v>517</v>
      </c>
      <c r="P314" s="294">
        <v>45587.008000000002</v>
      </c>
      <c r="Q314" s="294">
        <v>3</v>
      </c>
      <c r="R314" s="295">
        <v>213</v>
      </c>
      <c r="S314" s="294">
        <v>148</v>
      </c>
    </row>
    <row r="315" spans="1:19" x14ac:dyDescent="0.2">
      <c r="A315" s="294">
        <v>986</v>
      </c>
      <c r="B315" s="294" t="s">
        <v>339</v>
      </c>
      <c r="C315" s="294">
        <v>12475</v>
      </c>
      <c r="D315" s="294">
        <v>2107</v>
      </c>
      <c r="E315" s="294">
        <v>837.7</v>
      </c>
      <c r="F315" s="294">
        <v>205</v>
      </c>
      <c r="G315" s="294">
        <v>8250</v>
      </c>
      <c r="H315" s="286">
        <v>0</v>
      </c>
      <c r="I315" s="294">
        <v>0</v>
      </c>
      <c r="J315" s="294">
        <v>0</v>
      </c>
      <c r="K315" s="294">
        <f t="shared" si="4"/>
        <v>13</v>
      </c>
      <c r="L315" s="294">
        <v>0</v>
      </c>
      <c r="M315" s="286">
        <v>0</v>
      </c>
      <c r="N315" s="294">
        <v>3150</v>
      </c>
      <c r="O315" s="294">
        <v>2</v>
      </c>
      <c r="P315" s="294">
        <v>3234.4110000000001</v>
      </c>
      <c r="Q315" s="294">
        <v>6</v>
      </c>
      <c r="R315" s="295">
        <v>5</v>
      </c>
      <c r="S315" s="294">
        <v>8</v>
      </c>
    </row>
    <row r="316" spans="1:19" x14ac:dyDescent="0.2">
      <c r="A316" s="294">
        <v>626</v>
      </c>
      <c r="B316" s="294" t="s">
        <v>340</v>
      </c>
      <c r="C316" s="294">
        <v>25596</v>
      </c>
      <c r="D316" s="294">
        <v>5438</v>
      </c>
      <c r="E316" s="294">
        <v>1536.4</v>
      </c>
      <c r="F316" s="294">
        <v>1210</v>
      </c>
      <c r="G316" s="294">
        <v>20230</v>
      </c>
      <c r="H316" s="286">
        <v>0</v>
      </c>
      <c r="I316" s="294">
        <v>0</v>
      </c>
      <c r="J316" s="294">
        <v>0</v>
      </c>
      <c r="K316" s="294">
        <f t="shared" si="4"/>
        <v>77</v>
      </c>
      <c r="L316" s="294">
        <v>0</v>
      </c>
      <c r="M316" s="286">
        <v>0</v>
      </c>
      <c r="N316" s="294">
        <v>1112</v>
      </c>
      <c r="O316" s="294">
        <v>44</v>
      </c>
      <c r="P316" s="294">
        <v>21392.256000000001</v>
      </c>
      <c r="Q316" s="294">
        <v>1</v>
      </c>
      <c r="R316" s="295">
        <v>43</v>
      </c>
      <c r="S316" s="294">
        <v>34</v>
      </c>
    </row>
    <row r="317" spans="1:19" x14ac:dyDescent="0.2">
      <c r="A317" s="294">
        <v>285</v>
      </c>
      <c r="B317" s="294" t="s">
        <v>341</v>
      </c>
      <c r="C317" s="294">
        <v>24552</v>
      </c>
      <c r="D317" s="294">
        <v>4819</v>
      </c>
      <c r="E317" s="294">
        <v>1699.4</v>
      </c>
      <c r="F317" s="294">
        <v>475</v>
      </c>
      <c r="G317" s="294">
        <v>17730</v>
      </c>
      <c r="H317" s="286">
        <v>1269.82</v>
      </c>
      <c r="I317" s="294">
        <v>413.6</v>
      </c>
      <c r="J317" s="294">
        <v>0</v>
      </c>
      <c r="K317" s="294">
        <f t="shared" si="4"/>
        <v>95</v>
      </c>
      <c r="L317" s="294">
        <v>0</v>
      </c>
      <c r="M317" s="286">
        <v>184.5</v>
      </c>
      <c r="N317" s="294">
        <v>12293</v>
      </c>
      <c r="O317" s="294">
        <v>354</v>
      </c>
      <c r="P317" s="294">
        <v>6451.4780000000001</v>
      </c>
      <c r="Q317" s="294">
        <v>17</v>
      </c>
      <c r="R317" s="295">
        <v>70</v>
      </c>
      <c r="S317" s="294">
        <v>25</v>
      </c>
    </row>
    <row r="318" spans="1:19" x14ac:dyDescent="0.2">
      <c r="A318" s="294">
        <v>865</v>
      </c>
      <c r="B318" s="294" t="s">
        <v>342</v>
      </c>
      <c r="C318" s="294">
        <v>26558</v>
      </c>
      <c r="D318" s="294">
        <v>5572</v>
      </c>
      <c r="E318" s="294">
        <v>1971</v>
      </c>
      <c r="F318" s="294">
        <v>655</v>
      </c>
      <c r="G318" s="294">
        <v>25590</v>
      </c>
      <c r="H318" s="286">
        <v>1881.9978000000001</v>
      </c>
      <c r="I318" s="294">
        <v>1730.4</v>
      </c>
      <c r="J318" s="294">
        <v>0</v>
      </c>
      <c r="K318" s="294">
        <f t="shared" si="4"/>
        <v>89</v>
      </c>
      <c r="L318" s="294">
        <v>0</v>
      </c>
      <c r="M318" s="286">
        <v>0</v>
      </c>
      <c r="N318" s="294">
        <v>3368</v>
      </c>
      <c r="O318" s="294">
        <v>101</v>
      </c>
      <c r="P318" s="294">
        <v>15466.18</v>
      </c>
      <c r="Q318" s="294">
        <v>3</v>
      </c>
      <c r="R318" s="295">
        <v>45</v>
      </c>
      <c r="S318" s="294">
        <v>44</v>
      </c>
    </row>
    <row r="319" spans="1:19" x14ac:dyDescent="0.2">
      <c r="A319" s="294">
        <v>1949</v>
      </c>
      <c r="B319" s="294" t="s">
        <v>681</v>
      </c>
      <c r="C319" s="294">
        <v>46090</v>
      </c>
      <c r="D319" s="294">
        <v>9067</v>
      </c>
      <c r="E319" s="294">
        <v>4671.7</v>
      </c>
      <c r="F319" s="294">
        <v>730</v>
      </c>
      <c r="G319" s="294">
        <v>39700</v>
      </c>
      <c r="H319" s="286">
        <v>251.9</v>
      </c>
      <c r="I319" s="294">
        <v>1375.2</v>
      </c>
      <c r="J319" s="294">
        <v>0</v>
      </c>
      <c r="K319" s="294">
        <f t="shared" si="4"/>
        <v>174</v>
      </c>
      <c r="L319" s="294">
        <v>0</v>
      </c>
      <c r="M319" s="286">
        <v>0</v>
      </c>
      <c r="N319" s="294">
        <v>28485</v>
      </c>
      <c r="O319" s="294">
        <v>398</v>
      </c>
      <c r="P319" s="294">
        <v>10116.582</v>
      </c>
      <c r="Q319" s="294">
        <v>34</v>
      </c>
      <c r="R319" s="295">
        <v>82</v>
      </c>
      <c r="S319" s="294">
        <v>92</v>
      </c>
    </row>
    <row r="320" spans="1:19" x14ac:dyDescent="0.2">
      <c r="A320" s="294">
        <v>866</v>
      </c>
      <c r="B320" s="294" t="s">
        <v>343</v>
      </c>
      <c r="C320" s="294">
        <v>17456</v>
      </c>
      <c r="D320" s="294">
        <v>3570</v>
      </c>
      <c r="E320" s="294">
        <v>985.9</v>
      </c>
      <c r="F320" s="294">
        <v>460</v>
      </c>
      <c r="G320" s="294">
        <v>14220</v>
      </c>
      <c r="H320" s="286">
        <v>0</v>
      </c>
      <c r="I320" s="294">
        <v>0</v>
      </c>
      <c r="J320" s="294">
        <v>0</v>
      </c>
      <c r="K320" s="294">
        <f t="shared" si="4"/>
        <v>32</v>
      </c>
      <c r="L320" s="294">
        <v>0</v>
      </c>
      <c r="M320" s="286">
        <v>0</v>
      </c>
      <c r="N320" s="294">
        <v>2241</v>
      </c>
      <c r="O320" s="294">
        <v>25</v>
      </c>
      <c r="P320" s="294">
        <v>6622.35</v>
      </c>
      <c r="Q320" s="294">
        <v>1</v>
      </c>
      <c r="R320" s="295">
        <v>18</v>
      </c>
      <c r="S320" s="294">
        <v>14</v>
      </c>
    </row>
    <row r="321" spans="1:19" x14ac:dyDescent="0.2">
      <c r="A321" s="294">
        <v>867</v>
      </c>
      <c r="B321" s="294" t="s">
        <v>344</v>
      </c>
      <c r="C321" s="294">
        <v>48637</v>
      </c>
      <c r="D321" s="294">
        <v>9011</v>
      </c>
      <c r="E321" s="294">
        <v>4800.7</v>
      </c>
      <c r="F321" s="294">
        <v>2940</v>
      </c>
      <c r="G321" s="294">
        <v>51460</v>
      </c>
      <c r="H321" s="286">
        <v>764.28</v>
      </c>
      <c r="I321" s="294">
        <v>3250.4</v>
      </c>
      <c r="J321" s="294">
        <v>0</v>
      </c>
      <c r="K321" s="294">
        <f t="shared" si="4"/>
        <v>327</v>
      </c>
      <c r="L321" s="294">
        <v>0</v>
      </c>
      <c r="M321" s="286">
        <v>8.8999999999996398</v>
      </c>
      <c r="N321" s="294">
        <v>6449</v>
      </c>
      <c r="O321" s="294">
        <v>316</v>
      </c>
      <c r="P321" s="294">
        <v>28837.03</v>
      </c>
      <c r="Q321" s="294">
        <v>3</v>
      </c>
      <c r="R321" s="295">
        <v>193</v>
      </c>
      <c r="S321" s="294">
        <v>134</v>
      </c>
    </row>
    <row r="322" spans="1:19" x14ac:dyDescent="0.2">
      <c r="A322" s="294">
        <v>627</v>
      </c>
      <c r="B322" s="294" t="s">
        <v>345</v>
      </c>
      <c r="C322" s="294">
        <v>29291</v>
      </c>
      <c r="D322" s="294">
        <v>6263</v>
      </c>
      <c r="E322" s="294">
        <v>1943.8</v>
      </c>
      <c r="F322" s="294">
        <v>1870</v>
      </c>
      <c r="G322" s="294">
        <v>27680</v>
      </c>
      <c r="H322" s="286">
        <v>0</v>
      </c>
      <c r="I322" s="294">
        <v>723.2</v>
      </c>
      <c r="J322" s="294">
        <v>0</v>
      </c>
      <c r="K322" s="294">
        <f t="shared" si="4"/>
        <v>142</v>
      </c>
      <c r="L322" s="294">
        <v>0</v>
      </c>
      <c r="M322" s="286">
        <v>0</v>
      </c>
      <c r="N322" s="294">
        <v>2777</v>
      </c>
      <c r="O322" s="294">
        <v>163</v>
      </c>
      <c r="P322" s="294">
        <v>19374.552</v>
      </c>
      <c r="Q322" s="294">
        <v>3</v>
      </c>
      <c r="R322" s="295">
        <v>86</v>
      </c>
      <c r="S322" s="294">
        <v>56</v>
      </c>
    </row>
    <row r="323" spans="1:19" x14ac:dyDescent="0.2">
      <c r="A323" s="294">
        <v>289</v>
      </c>
      <c r="B323" s="294" t="s">
        <v>346</v>
      </c>
      <c r="C323" s="294">
        <v>39664</v>
      </c>
      <c r="D323" s="294">
        <v>5984</v>
      </c>
      <c r="E323" s="294">
        <v>3101.7</v>
      </c>
      <c r="F323" s="294">
        <v>1440</v>
      </c>
      <c r="G323" s="294">
        <v>42630</v>
      </c>
      <c r="H323" s="286">
        <v>431.64</v>
      </c>
      <c r="I323" s="294">
        <v>1536.8</v>
      </c>
      <c r="J323" s="294">
        <v>0</v>
      </c>
      <c r="K323" s="294">
        <f t="shared" si="4"/>
        <v>145</v>
      </c>
      <c r="L323" s="294">
        <v>0</v>
      </c>
      <c r="M323" s="286">
        <v>0</v>
      </c>
      <c r="N323" s="294">
        <v>3042</v>
      </c>
      <c r="O323" s="294">
        <v>194</v>
      </c>
      <c r="P323" s="294">
        <v>39738.923000000003</v>
      </c>
      <c r="Q323" s="294">
        <v>3</v>
      </c>
      <c r="R323" s="295">
        <v>64</v>
      </c>
      <c r="S323" s="294">
        <v>81</v>
      </c>
    </row>
    <row r="324" spans="1:19" x14ac:dyDescent="0.2">
      <c r="A324" s="294">
        <v>629</v>
      </c>
      <c r="B324" s="294" t="s">
        <v>347</v>
      </c>
      <c r="C324" s="294">
        <v>26305</v>
      </c>
      <c r="D324" s="294">
        <v>5579</v>
      </c>
      <c r="E324" s="294">
        <v>1502.4</v>
      </c>
      <c r="F324" s="294">
        <v>1040</v>
      </c>
      <c r="G324" s="294">
        <v>20470</v>
      </c>
      <c r="H324" s="286">
        <v>0</v>
      </c>
      <c r="I324" s="294">
        <v>1503.2</v>
      </c>
      <c r="J324" s="294">
        <v>0</v>
      </c>
      <c r="K324" s="294">
        <f t="shared" si="4"/>
        <v>44</v>
      </c>
      <c r="L324" s="294">
        <v>0</v>
      </c>
      <c r="M324" s="286">
        <v>0</v>
      </c>
      <c r="N324" s="294">
        <v>5120</v>
      </c>
      <c r="O324" s="294">
        <v>175</v>
      </c>
      <c r="P324" s="294">
        <v>17839.97</v>
      </c>
      <c r="Q324" s="294">
        <v>2</v>
      </c>
      <c r="R324" s="295">
        <v>24</v>
      </c>
      <c r="S324" s="294">
        <v>20</v>
      </c>
    </row>
    <row r="325" spans="1:19" x14ac:dyDescent="0.2">
      <c r="A325" s="294">
        <v>852</v>
      </c>
      <c r="B325" s="294" t="s">
        <v>348</v>
      </c>
      <c r="C325" s="294">
        <v>17424</v>
      </c>
      <c r="D325" s="294">
        <v>3384</v>
      </c>
      <c r="E325" s="294">
        <v>988.8</v>
      </c>
      <c r="F325" s="294">
        <v>455</v>
      </c>
      <c r="G325" s="294">
        <v>8960</v>
      </c>
      <c r="H325" s="286">
        <v>0</v>
      </c>
      <c r="I325" s="294">
        <v>256</v>
      </c>
      <c r="J325" s="294">
        <v>0</v>
      </c>
      <c r="K325" s="294">
        <f t="shared" ref="K325:K359" si="5">SUM(R325:S325)</f>
        <v>38</v>
      </c>
      <c r="L325" s="294">
        <v>0</v>
      </c>
      <c r="M325" s="286">
        <v>179.7</v>
      </c>
      <c r="N325" s="294">
        <v>5197</v>
      </c>
      <c r="O325" s="294">
        <v>413</v>
      </c>
      <c r="P325" s="294">
        <v>4845.24</v>
      </c>
      <c r="Q325" s="294">
        <v>11</v>
      </c>
      <c r="R325" s="295">
        <v>26</v>
      </c>
      <c r="S325" s="294">
        <v>12</v>
      </c>
    </row>
    <row r="326" spans="1:19" x14ac:dyDescent="0.2">
      <c r="A326" s="294">
        <v>988</v>
      </c>
      <c r="B326" s="294" t="s">
        <v>349</v>
      </c>
      <c r="C326" s="294">
        <v>50105</v>
      </c>
      <c r="D326" s="294">
        <v>8532</v>
      </c>
      <c r="E326" s="294">
        <v>4932.3999999999996</v>
      </c>
      <c r="F326" s="294">
        <v>3730</v>
      </c>
      <c r="G326" s="294">
        <v>54490</v>
      </c>
      <c r="H326" s="286">
        <v>919.04</v>
      </c>
      <c r="I326" s="294">
        <v>2714.4</v>
      </c>
      <c r="J326" s="294">
        <v>0</v>
      </c>
      <c r="K326" s="294">
        <f t="shared" si="5"/>
        <v>293</v>
      </c>
      <c r="L326" s="294">
        <v>0</v>
      </c>
      <c r="M326" s="286">
        <v>0</v>
      </c>
      <c r="N326" s="294">
        <v>10414</v>
      </c>
      <c r="O326" s="294">
        <v>140</v>
      </c>
      <c r="P326" s="294">
        <v>31489.08</v>
      </c>
      <c r="Q326" s="294">
        <v>8</v>
      </c>
      <c r="R326" s="295">
        <v>96</v>
      </c>
      <c r="S326" s="294">
        <v>197</v>
      </c>
    </row>
    <row r="327" spans="1:19" x14ac:dyDescent="0.2">
      <c r="A327" s="294">
        <v>457</v>
      </c>
      <c r="B327" s="294" t="s">
        <v>350</v>
      </c>
      <c r="C327" s="294">
        <v>19738</v>
      </c>
      <c r="D327" s="294">
        <v>3947</v>
      </c>
      <c r="E327" s="294">
        <v>2039.3</v>
      </c>
      <c r="F327" s="294">
        <v>2125</v>
      </c>
      <c r="G327" s="294">
        <v>15290</v>
      </c>
      <c r="H327" s="286">
        <v>0</v>
      </c>
      <c r="I327" s="294">
        <v>1348.8</v>
      </c>
      <c r="J327" s="294">
        <v>0</v>
      </c>
      <c r="K327" s="294">
        <f t="shared" si="5"/>
        <v>107</v>
      </c>
      <c r="L327" s="294">
        <v>260.89999999999998</v>
      </c>
      <c r="M327" s="286">
        <v>72.999999999999801</v>
      </c>
      <c r="N327" s="294">
        <v>2271</v>
      </c>
      <c r="O327" s="294">
        <v>145</v>
      </c>
      <c r="P327" s="294">
        <v>16430.391</v>
      </c>
      <c r="Q327" s="294">
        <v>4</v>
      </c>
      <c r="R327" s="295">
        <v>41</v>
      </c>
      <c r="S327" s="294">
        <v>66</v>
      </c>
    </row>
    <row r="328" spans="1:19" x14ac:dyDescent="0.2">
      <c r="A328" s="294">
        <v>1960</v>
      </c>
      <c r="B328" s="294" t="s">
        <v>689</v>
      </c>
      <c r="C328" s="294">
        <v>51128</v>
      </c>
      <c r="D328" s="294">
        <v>10846</v>
      </c>
      <c r="E328" s="294">
        <v>2877.6</v>
      </c>
      <c r="F328" s="294">
        <v>1175</v>
      </c>
      <c r="G328" s="294">
        <v>42750</v>
      </c>
      <c r="H328" s="286">
        <v>0</v>
      </c>
      <c r="I328" s="294">
        <v>1143.2</v>
      </c>
      <c r="J328" s="294">
        <v>0</v>
      </c>
      <c r="K328" s="294">
        <f t="shared" si="5"/>
        <v>447</v>
      </c>
      <c r="L328" s="294">
        <v>0</v>
      </c>
      <c r="M328" s="286">
        <v>566.9</v>
      </c>
      <c r="N328" s="294">
        <v>21581</v>
      </c>
      <c r="O328" s="294">
        <v>1331</v>
      </c>
      <c r="P328" s="294">
        <v>9534.07</v>
      </c>
      <c r="Q328" s="294">
        <v>25</v>
      </c>
      <c r="R328" s="295">
        <v>334</v>
      </c>
      <c r="S328" s="294">
        <v>113</v>
      </c>
    </row>
    <row r="329" spans="1:19" x14ac:dyDescent="0.2">
      <c r="A329" s="294">
        <v>668</v>
      </c>
      <c r="B329" s="294" t="s">
        <v>352</v>
      </c>
      <c r="C329" s="294">
        <v>19324</v>
      </c>
      <c r="D329" s="294">
        <v>3431</v>
      </c>
      <c r="E329" s="294">
        <v>1606.3</v>
      </c>
      <c r="F329" s="294">
        <v>265</v>
      </c>
      <c r="G329" s="294">
        <v>14460</v>
      </c>
      <c r="H329" s="286">
        <v>0</v>
      </c>
      <c r="I329" s="294">
        <v>192</v>
      </c>
      <c r="J329" s="294">
        <v>0</v>
      </c>
      <c r="K329" s="294">
        <f t="shared" si="5"/>
        <v>147</v>
      </c>
      <c r="L329" s="294">
        <v>0</v>
      </c>
      <c r="M329" s="286">
        <v>0</v>
      </c>
      <c r="N329" s="294">
        <v>7635</v>
      </c>
      <c r="O329" s="294">
        <v>886</v>
      </c>
      <c r="P329" s="294">
        <v>3526.5509999999999</v>
      </c>
      <c r="Q329" s="294">
        <v>12</v>
      </c>
      <c r="R329" s="295">
        <v>100</v>
      </c>
      <c r="S329" s="294">
        <v>47</v>
      </c>
    </row>
    <row r="330" spans="1:19" x14ac:dyDescent="0.2">
      <c r="A330" s="294">
        <v>1969</v>
      </c>
      <c r="B330" s="294" t="s">
        <v>687</v>
      </c>
      <c r="C330" s="294">
        <v>63329</v>
      </c>
      <c r="D330" s="294">
        <v>13395</v>
      </c>
      <c r="E330" s="294">
        <v>5091.3999999999996</v>
      </c>
      <c r="F330" s="294">
        <v>905</v>
      </c>
      <c r="G330" s="294">
        <v>55660</v>
      </c>
      <c r="H330" s="286">
        <v>0</v>
      </c>
      <c r="I330" s="294">
        <v>1844</v>
      </c>
      <c r="J330" s="294">
        <v>0</v>
      </c>
      <c r="K330" s="294">
        <f t="shared" si="5"/>
        <v>222</v>
      </c>
      <c r="L330" s="294">
        <v>0</v>
      </c>
      <c r="M330" s="286">
        <v>0</v>
      </c>
      <c r="N330" s="294">
        <v>36258</v>
      </c>
      <c r="O330" s="294">
        <v>629</v>
      </c>
      <c r="P330" s="294">
        <v>13103.35</v>
      </c>
      <c r="Q330" s="294">
        <v>37</v>
      </c>
      <c r="R330" s="295">
        <v>124</v>
      </c>
      <c r="S330" s="294">
        <v>98</v>
      </c>
    </row>
    <row r="331" spans="1:19" x14ac:dyDescent="0.2">
      <c r="A331" s="294">
        <v>1701</v>
      </c>
      <c r="B331" s="294" t="s">
        <v>353</v>
      </c>
      <c r="C331" s="294">
        <v>19460</v>
      </c>
      <c r="D331" s="294">
        <v>3142</v>
      </c>
      <c r="E331" s="294">
        <v>1632.9</v>
      </c>
      <c r="F331" s="294">
        <v>205</v>
      </c>
      <c r="G331" s="294">
        <v>16390</v>
      </c>
      <c r="H331" s="286">
        <v>0</v>
      </c>
      <c r="I331" s="294">
        <v>164.8</v>
      </c>
      <c r="J331" s="294">
        <v>0</v>
      </c>
      <c r="K331" s="294">
        <f t="shared" si="5"/>
        <v>49</v>
      </c>
      <c r="L331" s="294">
        <v>0</v>
      </c>
      <c r="M331" s="286">
        <v>0</v>
      </c>
      <c r="N331" s="294">
        <v>27841</v>
      </c>
      <c r="O331" s="294">
        <v>433</v>
      </c>
      <c r="P331" s="294">
        <v>2124.4520000000002</v>
      </c>
      <c r="Q331" s="294">
        <v>29</v>
      </c>
      <c r="R331" s="295">
        <v>40</v>
      </c>
      <c r="S331" s="294">
        <v>9</v>
      </c>
    </row>
    <row r="332" spans="1:19" x14ac:dyDescent="0.2">
      <c r="A332" s="294">
        <v>293</v>
      </c>
      <c r="B332" s="294" t="s">
        <v>354</v>
      </c>
      <c r="C332" s="294">
        <v>14971</v>
      </c>
      <c r="D332" s="294">
        <v>2717</v>
      </c>
      <c r="E332" s="294">
        <v>1378.9</v>
      </c>
      <c r="F332" s="294">
        <v>755</v>
      </c>
      <c r="G332" s="294">
        <v>12760</v>
      </c>
      <c r="H332" s="286">
        <v>0</v>
      </c>
      <c r="I332" s="294">
        <v>0</v>
      </c>
      <c r="J332" s="294">
        <v>0</v>
      </c>
      <c r="K332" s="294">
        <f t="shared" si="5"/>
        <v>72</v>
      </c>
      <c r="L332" s="294">
        <v>0</v>
      </c>
      <c r="M332" s="286">
        <v>0</v>
      </c>
      <c r="N332" s="294">
        <v>702</v>
      </c>
      <c r="O332" s="294">
        <v>82</v>
      </c>
      <c r="P332" s="294">
        <v>7797.4049999999997</v>
      </c>
      <c r="Q332" s="294">
        <v>1</v>
      </c>
      <c r="R332" s="295">
        <v>53</v>
      </c>
      <c r="S332" s="294">
        <v>19</v>
      </c>
    </row>
    <row r="333" spans="1:19" x14ac:dyDescent="0.2">
      <c r="A333" s="294">
        <v>1950</v>
      </c>
      <c r="B333" s="294" t="s">
        <v>682</v>
      </c>
      <c r="C333" s="294">
        <v>25733</v>
      </c>
      <c r="D333" s="294">
        <v>4599</v>
      </c>
      <c r="E333" s="294">
        <v>2890.7</v>
      </c>
      <c r="F333" s="294">
        <v>1025</v>
      </c>
      <c r="G333" s="294">
        <v>23480</v>
      </c>
      <c r="H333" s="286">
        <v>0</v>
      </c>
      <c r="I333" s="294">
        <v>975.2</v>
      </c>
      <c r="J333" s="294">
        <v>0</v>
      </c>
      <c r="K333" s="294">
        <f t="shared" si="5"/>
        <v>300</v>
      </c>
      <c r="L333" s="294">
        <v>0</v>
      </c>
      <c r="M333" s="286">
        <v>0</v>
      </c>
      <c r="N333" s="294">
        <v>27575</v>
      </c>
      <c r="O333" s="294">
        <v>489</v>
      </c>
      <c r="P333" s="294">
        <v>3568.2710000000002</v>
      </c>
      <c r="Q333" s="294">
        <v>29</v>
      </c>
      <c r="R333" s="295">
        <v>164</v>
      </c>
      <c r="S333" s="294">
        <v>136</v>
      </c>
    </row>
    <row r="334" spans="1:19" x14ac:dyDescent="0.2">
      <c r="A334" s="294">
        <v>1783</v>
      </c>
      <c r="B334" s="294" t="s">
        <v>355</v>
      </c>
      <c r="C334" s="294">
        <v>110375</v>
      </c>
      <c r="D334" s="294">
        <v>22332</v>
      </c>
      <c r="E334" s="294">
        <v>7659.6</v>
      </c>
      <c r="F334" s="294">
        <v>4950</v>
      </c>
      <c r="G334" s="294">
        <v>111490</v>
      </c>
      <c r="H334" s="286">
        <v>1509.88</v>
      </c>
      <c r="I334" s="294">
        <v>3321.6</v>
      </c>
      <c r="J334" s="294">
        <v>0</v>
      </c>
      <c r="K334" s="294">
        <f t="shared" si="5"/>
        <v>745</v>
      </c>
      <c r="L334" s="294">
        <v>0</v>
      </c>
      <c r="M334" s="286">
        <v>0</v>
      </c>
      <c r="N334" s="294">
        <v>8070</v>
      </c>
      <c r="O334" s="294">
        <v>231</v>
      </c>
      <c r="P334" s="294">
        <v>65108.232000000004</v>
      </c>
      <c r="Q334" s="294">
        <v>6</v>
      </c>
      <c r="R334" s="295">
        <v>486</v>
      </c>
      <c r="S334" s="294">
        <v>259</v>
      </c>
    </row>
    <row r="335" spans="1:19" x14ac:dyDescent="0.2">
      <c r="A335" s="294">
        <v>98</v>
      </c>
      <c r="B335" s="294" t="s">
        <v>356</v>
      </c>
      <c r="C335" s="294">
        <v>25914</v>
      </c>
      <c r="D335" s="294">
        <v>4825</v>
      </c>
      <c r="E335" s="294">
        <v>2802.1</v>
      </c>
      <c r="F335" s="294">
        <v>520</v>
      </c>
      <c r="G335" s="294">
        <v>25740</v>
      </c>
      <c r="H335" s="286">
        <v>110.88</v>
      </c>
      <c r="I335" s="294">
        <v>1001.6</v>
      </c>
      <c r="J335" s="294">
        <v>0</v>
      </c>
      <c r="K335" s="294">
        <f t="shared" si="5"/>
        <v>121</v>
      </c>
      <c r="L335" s="294">
        <v>0</v>
      </c>
      <c r="M335" s="286">
        <v>0</v>
      </c>
      <c r="N335" s="294">
        <v>22014</v>
      </c>
      <c r="O335" s="294">
        <v>831</v>
      </c>
      <c r="P335" s="294">
        <v>8184.9390000000003</v>
      </c>
      <c r="Q335" s="294">
        <v>19</v>
      </c>
      <c r="R335" s="295">
        <v>75</v>
      </c>
      <c r="S335" s="294">
        <v>46</v>
      </c>
    </row>
    <row r="336" spans="1:19" x14ac:dyDescent="0.2">
      <c r="A336" s="294">
        <v>614</v>
      </c>
      <c r="B336" s="294" t="s">
        <v>357</v>
      </c>
      <c r="C336" s="294">
        <v>14731</v>
      </c>
      <c r="D336" s="294">
        <v>2378</v>
      </c>
      <c r="E336" s="294">
        <v>861.8</v>
      </c>
      <c r="F336" s="294">
        <v>320</v>
      </c>
      <c r="G336" s="294">
        <v>11770</v>
      </c>
      <c r="H336" s="286">
        <v>487.86</v>
      </c>
      <c r="I336" s="294">
        <v>0</v>
      </c>
      <c r="J336" s="294">
        <v>0</v>
      </c>
      <c r="K336" s="294">
        <f t="shared" si="5"/>
        <v>53</v>
      </c>
      <c r="L336" s="294">
        <v>0</v>
      </c>
      <c r="M336" s="286">
        <v>0</v>
      </c>
      <c r="N336" s="294">
        <v>5320</v>
      </c>
      <c r="O336" s="294">
        <v>519</v>
      </c>
      <c r="P336" s="294">
        <v>4391.3280000000004</v>
      </c>
      <c r="Q336" s="294">
        <v>6</v>
      </c>
      <c r="R336" s="295">
        <v>30</v>
      </c>
      <c r="S336" s="294">
        <v>23</v>
      </c>
    </row>
    <row r="337" spans="1:19" x14ac:dyDescent="0.2">
      <c r="A337" s="294">
        <v>189</v>
      </c>
      <c r="B337" s="294" t="s">
        <v>358</v>
      </c>
      <c r="C337" s="294">
        <v>24446</v>
      </c>
      <c r="D337" s="294">
        <v>5226</v>
      </c>
      <c r="E337" s="294">
        <v>1373.3</v>
      </c>
      <c r="F337" s="294">
        <v>345</v>
      </c>
      <c r="G337" s="294">
        <v>21510</v>
      </c>
      <c r="H337" s="286">
        <v>0</v>
      </c>
      <c r="I337" s="294">
        <v>561.6</v>
      </c>
      <c r="J337" s="294">
        <v>0</v>
      </c>
      <c r="K337" s="294">
        <f t="shared" si="5"/>
        <v>65</v>
      </c>
      <c r="L337" s="294">
        <v>0</v>
      </c>
      <c r="M337" s="286">
        <v>581.79999999999995</v>
      </c>
      <c r="N337" s="294">
        <v>9459</v>
      </c>
      <c r="O337" s="294">
        <v>79</v>
      </c>
      <c r="P337" s="294">
        <v>7350.2030000000004</v>
      </c>
      <c r="Q337" s="294">
        <v>9</v>
      </c>
      <c r="R337" s="295">
        <v>52</v>
      </c>
      <c r="S337" s="294">
        <v>13</v>
      </c>
    </row>
    <row r="338" spans="1:19" x14ac:dyDescent="0.2">
      <c r="A338" s="294">
        <v>296</v>
      </c>
      <c r="B338" s="294" t="s">
        <v>359</v>
      </c>
      <c r="C338" s="294">
        <v>41110</v>
      </c>
      <c r="D338" s="294">
        <v>7873</v>
      </c>
      <c r="E338" s="294">
        <v>3350</v>
      </c>
      <c r="F338" s="294">
        <v>1225</v>
      </c>
      <c r="G338" s="294">
        <v>42110</v>
      </c>
      <c r="H338" s="286">
        <v>447.48</v>
      </c>
      <c r="I338" s="294">
        <v>1839.2</v>
      </c>
      <c r="J338" s="294">
        <v>0</v>
      </c>
      <c r="K338" s="294">
        <f t="shared" si="5"/>
        <v>148</v>
      </c>
      <c r="L338" s="294">
        <v>0</v>
      </c>
      <c r="M338" s="286">
        <v>330.7</v>
      </c>
      <c r="N338" s="294">
        <v>6598</v>
      </c>
      <c r="O338" s="294">
        <v>359</v>
      </c>
      <c r="P338" s="294">
        <v>22373.119999999999</v>
      </c>
      <c r="Q338" s="294">
        <v>7</v>
      </c>
      <c r="R338" s="295">
        <v>83</v>
      </c>
      <c r="S338" s="294">
        <v>65</v>
      </c>
    </row>
    <row r="339" spans="1:19" x14ac:dyDescent="0.2">
      <c r="A339" s="294">
        <v>1696</v>
      </c>
      <c r="B339" s="294" t="s">
        <v>360</v>
      </c>
      <c r="C339" s="294">
        <v>24358</v>
      </c>
      <c r="D339" s="294">
        <v>4664</v>
      </c>
      <c r="E339" s="294">
        <v>1421.6</v>
      </c>
      <c r="F339" s="294">
        <v>625</v>
      </c>
      <c r="G339" s="294">
        <v>13850</v>
      </c>
      <c r="H339" s="286">
        <v>0</v>
      </c>
      <c r="I339" s="294">
        <v>0</v>
      </c>
      <c r="J339" s="294">
        <v>0</v>
      </c>
      <c r="K339" s="294">
        <f t="shared" si="5"/>
        <v>58</v>
      </c>
      <c r="L339" s="294">
        <v>0</v>
      </c>
      <c r="M339" s="286">
        <v>0</v>
      </c>
      <c r="N339" s="294">
        <v>4754</v>
      </c>
      <c r="O339" s="294">
        <v>2882</v>
      </c>
      <c r="P339" s="294">
        <v>7100.4480000000003</v>
      </c>
      <c r="Q339" s="294">
        <v>15</v>
      </c>
      <c r="R339" s="295">
        <v>25</v>
      </c>
      <c r="S339" s="294">
        <v>33</v>
      </c>
    </row>
    <row r="340" spans="1:19" x14ac:dyDescent="0.2">
      <c r="A340" s="294">
        <v>352</v>
      </c>
      <c r="B340" s="294" t="s">
        <v>361</v>
      </c>
      <c r="C340" s="294">
        <v>23914</v>
      </c>
      <c r="D340" s="294">
        <v>4792</v>
      </c>
      <c r="E340" s="294">
        <v>1283.5</v>
      </c>
      <c r="F340" s="294">
        <v>710</v>
      </c>
      <c r="G340" s="294">
        <v>22660</v>
      </c>
      <c r="H340" s="286">
        <v>174.24</v>
      </c>
      <c r="I340" s="294">
        <v>640.79999999999995</v>
      </c>
      <c r="J340" s="294">
        <v>0</v>
      </c>
      <c r="K340" s="294">
        <f t="shared" si="5"/>
        <v>118</v>
      </c>
      <c r="L340" s="294">
        <v>0</v>
      </c>
      <c r="M340" s="286">
        <v>0</v>
      </c>
      <c r="N340" s="294">
        <v>4764</v>
      </c>
      <c r="O340" s="294">
        <v>277</v>
      </c>
      <c r="P340" s="294">
        <v>11499.96</v>
      </c>
      <c r="Q340" s="294">
        <v>5</v>
      </c>
      <c r="R340" s="295">
        <v>65</v>
      </c>
      <c r="S340" s="294">
        <v>53</v>
      </c>
    </row>
    <row r="341" spans="1:19" x14ac:dyDescent="0.2">
      <c r="A341" s="294">
        <v>294</v>
      </c>
      <c r="B341" s="294" t="s">
        <v>363</v>
      </c>
      <c r="C341" s="294">
        <v>28854</v>
      </c>
      <c r="D341" s="294">
        <v>5285</v>
      </c>
      <c r="E341" s="294">
        <v>3073.3</v>
      </c>
      <c r="F341" s="294">
        <v>1020</v>
      </c>
      <c r="G341" s="294">
        <v>29510</v>
      </c>
      <c r="H341" s="286">
        <v>617.76</v>
      </c>
      <c r="I341" s="294">
        <v>1318.4</v>
      </c>
      <c r="J341" s="294">
        <v>0</v>
      </c>
      <c r="K341" s="294">
        <f t="shared" si="5"/>
        <v>229</v>
      </c>
      <c r="L341" s="294">
        <v>0</v>
      </c>
      <c r="M341" s="286">
        <v>0</v>
      </c>
      <c r="N341" s="294">
        <v>13812</v>
      </c>
      <c r="O341" s="294">
        <v>70</v>
      </c>
      <c r="P341" s="294">
        <v>16594.217000000001</v>
      </c>
      <c r="Q341" s="294">
        <v>10</v>
      </c>
      <c r="R341" s="295">
        <v>96</v>
      </c>
      <c r="S341" s="294">
        <v>133</v>
      </c>
    </row>
    <row r="342" spans="1:19" x14ac:dyDescent="0.2">
      <c r="A342" s="294">
        <v>873</v>
      </c>
      <c r="B342" s="294" t="s">
        <v>364</v>
      </c>
      <c r="C342" s="294">
        <v>21876</v>
      </c>
      <c r="D342" s="294">
        <v>3770</v>
      </c>
      <c r="E342" s="294">
        <v>1630.2</v>
      </c>
      <c r="F342" s="294">
        <v>415</v>
      </c>
      <c r="G342" s="294">
        <v>20030</v>
      </c>
      <c r="H342" s="286">
        <v>179.92</v>
      </c>
      <c r="I342" s="294">
        <v>503.2</v>
      </c>
      <c r="J342" s="294">
        <v>0</v>
      </c>
      <c r="K342" s="294">
        <f t="shared" si="5"/>
        <v>143</v>
      </c>
      <c r="L342" s="294">
        <v>0</v>
      </c>
      <c r="M342" s="286">
        <v>159.30000000000001</v>
      </c>
      <c r="N342" s="294">
        <v>9139</v>
      </c>
      <c r="O342" s="294">
        <v>58</v>
      </c>
      <c r="P342" s="294">
        <v>6957.3919999999998</v>
      </c>
      <c r="Q342" s="294">
        <v>6</v>
      </c>
      <c r="R342" s="295">
        <v>89</v>
      </c>
      <c r="S342" s="294">
        <v>54</v>
      </c>
    </row>
    <row r="343" spans="1:19" x14ac:dyDescent="0.2">
      <c r="A343" s="294">
        <v>632</v>
      </c>
      <c r="B343" s="294" t="s">
        <v>365</v>
      </c>
      <c r="C343" s="294">
        <v>52299</v>
      </c>
      <c r="D343" s="294">
        <v>11307</v>
      </c>
      <c r="E343" s="294">
        <v>3119.4</v>
      </c>
      <c r="F343" s="294">
        <v>2810</v>
      </c>
      <c r="G343" s="294">
        <v>50330</v>
      </c>
      <c r="H343" s="286">
        <v>883.08</v>
      </c>
      <c r="I343" s="294">
        <v>4029.6</v>
      </c>
      <c r="J343" s="294">
        <v>0</v>
      </c>
      <c r="K343" s="294">
        <f t="shared" si="5"/>
        <v>268</v>
      </c>
      <c r="L343" s="294">
        <v>0</v>
      </c>
      <c r="M343" s="286">
        <v>0</v>
      </c>
      <c r="N343" s="294">
        <v>8898</v>
      </c>
      <c r="O343" s="294">
        <v>394</v>
      </c>
      <c r="P343" s="294">
        <v>30511.044000000002</v>
      </c>
      <c r="Q343" s="294">
        <v>10</v>
      </c>
      <c r="R343" s="295">
        <v>130</v>
      </c>
      <c r="S343" s="294">
        <v>138</v>
      </c>
    </row>
    <row r="344" spans="1:19" x14ac:dyDescent="0.2">
      <c r="A344" s="294">
        <v>880</v>
      </c>
      <c r="B344" s="294" t="s">
        <v>366</v>
      </c>
      <c r="C344" s="294">
        <v>16270</v>
      </c>
      <c r="D344" s="294">
        <v>2928</v>
      </c>
      <c r="E344" s="294">
        <v>1266.2</v>
      </c>
      <c r="F344" s="294">
        <v>715</v>
      </c>
      <c r="G344" s="294">
        <v>9540</v>
      </c>
      <c r="H344" s="286">
        <v>0</v>
      </c>
      <c r="I344" s="294">
        <v>0</v>
      </c>
      <c r="J344" s="294">
        <v>0</v>
      </c>
      <c r="K344" s="294">
        <f t="shared" si="5"/>
        <v>94</v>
      </c>
      <c r="L344" s="294">
        <v>0</v>
      </c>
      <c r="M344" s="286">
        <v>0</v>
      </c>
      <c r="N344" s="294">
        <v>3837</v>
      </c>
      <c r="O344" s="294">
        <v>680</v>
      </c>
      <c r="P344" s="294">
        <v>10406.111999999999</v>
      </c>
      <c r="Q344" s="294">
        <v>7</v>
      </c>
      <c r="R344" s="295">
        <v>43</v>
      </c>
      <c r="S344" s="294">
        <v>51</v>
      </c>
    </row>
    <row r="345" spans="1:19" x14ac:dyDescent="0.2">
      <c r="A345" s="294">
        <v>351</v>
      </c>
      <c r="B345" s="294" t="s">
        <v>367</v>
      </c>
      <c r="C345" s="294">
        <v>13362</v>
      </c>
      <c r="D345" s="294">
        <v>3236</v>
      </c>
      <c r="E345" s="294">
        <v>646.29999999999995</v>
      </c>
      <c r="F345" s="294">
        <v>340</v>
      </c>
      <c r="G345" s="294">
        <v>11820</v>
      </c>
      <c r="H345" s="286">
        <v>0</v>
      </c>
      <c r="I345" s="294">
        <v>0</v>
      </c>
      <c r="J345" s="294">
        <v>0</v>
      </c>
      <c r="K345" s="294">
        <f t="shared" si="5"/>
        <v>95</v>
      </c>
      <c r="L345" s="294">
        <v>0</v>
      </c>
      <c r="M345" s="286">
        <v>0</v>
      </c>
      <c r="N345" s="294">
        <v>3652</v>
      </c>
      <c r="O345" s="294">
        <v>31</v>
      </c>
      <c r="P345" s="294">
        <v>5122.4260000000004</v>
      </c>
      <c r="Q345" s="294">
        <v>1</v>
      </c>
      <c r="R345" s="295">
        <v>65</v>
      </c>
      <c r="S345" s="294">
        <v>30</v>
      </c>
    </row>
    <row r="346" spans="1:19" x14ac:dyDescent="0.2">
      <c r="A346" s="294">
        <v>479</v>
      </c>
      <c r="B346" s="294" t="s">
        <v>369</v>
      </c>
      <c r="C346" s="294">
        <v>156794</v>
      </c>
      <c r="D346" s="294">
        <v>31281</v>
      </c>
      <c r="E346" s="294">
        <v>15533.1</v>
      </c>
      <c r="F346" s="294">
        <v>25980</v>
      </c>
      <c r="G346" s="294">
        <v>168810</v>
      </c>
      <c r="H346" s="286">
        <v>2473.04</v>
      </c>
      <c r="I346" s="294">
        <v>7236</v>
      </c>
      <c r="J346" s="294">
        <v>0</v>
      </c>
      <c r="K346" s="294">
        <f t="shared" si="5"/>
        <v>1114</v>
      </c>
      <c r="L346" s="294">
        <v>0</v>
      </c>
      <c r="M346" s="286">
        <v>0</v>
      </c>
      <c r="N346" s="294">
        <v>7362</v>
      </c>
      <c r="O346" s="294">
        <v>961</v>
      </c>
      <c r="P346" s="294">
        <v>141842.432</v>
      </c>
      <c r="Q346" s="294">
        <v>7</v>
      </c>
      <c r="R346" s="295">
        <v>569</v>
      </c>
      <c r="S346" s="294">
        <v>545</v>
      </c>
    </row>
    <row r="347" spans="1:19" x14ac:dyDescent="0.2">
      <c r="A347" s="294">
        <v>297</v>
      </c>
      <c r="B347" s="294" t="s">
        <v>370</v>
      </c>
      <c r="C347" s="294">
        <v>28881</v>
      </c>
      <c r="D347" s="294">
        <v>6508</v>
      </c>
      <c r="E347" s="294">
        <v>1940.5</v>
      </c>
      <c r="F347" s="294">
        <v>1165</v>
      </c>
      <c r="G347" s="294">
        <v>25200</v>
      </c>
      <c r="H347" s="286">
        <v>368.28</v>
      </c>
      <c r="I347" s="294">
        <v>1723.2</v>
      </c>
      <c r="J347" s="294">
        <v>0</v>
      </c>
      <c r="K347" s="294">
        <f t="shared" si="5"/>
        <v>283</v>
      </c>
      <c r="L347" s="294">
        <v>0</v>
      </c>
      <c r="M347" s="286">
        <v>266.7</v>
      </c>
      <c r="N347" s="294">
        <v>7849</v>
      </c>
      <c r="O347" s="294">
        <v>1055</v>
      </c>
      <c r="P347" s="294">
        <v>7978.86</v>
      </c>
      <c r="Q347" s="294">
        <v>11</v>
      </c>
      <c r="R347" s="295">
        <v>180</v>
      </c>
      <c r="S347" s="294">
        <v>103</v>
      </c>
    </row>
    <row r="348" spans="1:19" x14ac:dyDescent="0.2">
      <c r="A348" s="294">
        <v>473</v>
      </c>
      <c r="B348" s="294" t="s">
        <v>371</v>
      </c>
      <c r="C348" s="294">
        <v>17116</v>
      </c>
      <c r="D348" s="294">
        <v>2750</v>
      </c>
      <c r="E348" s="294">
        <v>1973.6</v>
      </c>
      <c r="F348" s="294">
        <v>695</v>
      </c>
      <c r="G348" s="294">
        <v>13360</v>
      </c>
      <c r="H348" s="286">
        <v>0</v>
      </c>
      <c r="I348" s="294">
        <v>144.80000000000001</v>
      </c>
      <c r="J348" s="294">
        <v>0</v>
      </c>
      <c r="K348" s="294">
        <f t="shared" si="5"/>
        <v>66</v>
      </c>
      <c r="L348" s="294">
        <v>0</v>
      </c>
      <c r="M348" s="286">
        <v>23.3</v>
      </c>
      <c r="N348" s="294">
        <v>3212</v>
      </c>
      <c r="O348" s="294">
        <v>162</v>
      </c>
      <c r="P348" s="294">
        <v>18211.71</v>
      </c>
      <c r="Q348" s="294">
        <v>2</v>
      </c>
      <c r="R348" s="295">
        <v>26</v>
      </c>
      <c r="S348" s="294">
        <v>40</v>
      </c>
    </row>
    <row r="349" spans="1:19" x14ac:dyDescent="0.2">
      <c r="A349" s="294">
        <v>50</v>
      </c>
      <c r="B349" s="294" t="s">
        <v>374</v>
      </c>
      <c r="C349" s="294">
        <v>22653</v>
      </c>
      <c r="D349" s="294">
        <v>4935</v>
      </c>
      <c r="E349" s="294">
        <v>1221.9000000000001</v>
      </c>
      <c r="F349" s="294">
        <v>600</v>
      </c>
      <c r="G349" s="294">
        <v>21480</v>
      </c>
      <c r="H349" s="286">
        <v>0</v>
      </c>
      <c r="I349" s="294">
        <v>426.4</v>
      </c>
      <c r="J349" s="294">
        <v>0</v>
      </c>
      <c r="K349" s="294">
        <f t="shared" si="5"/>
        <v>85</v>
      </c>
      <c r="L349" s="294">
        <v>0</v>
      </c>
      <c r="M349" s="286">
        <v>24.5</v>
      </c>
      <c r="N349" s="294">
        <v>24710</v>
      </c>
      <c r="O349" s="294">
        <v>2176</v>
      </c>
      <c r="P349" s="294">
        <v>8149.41</v>
      </c>
      <c r="Q349" s="294">
        <v>6</v>
      </c>
      <c r="R349" s="295">
        <v>57</v>
      </c>
      <c r="S349" s="294">
        <v>28</v>
      </c>
    </row>
    <row r="350" spans="1:19" x14ac:dyDescent="0.2">
      <c r="A350" s="294">
        <v>355</v>
      </c>
      <c r="B350" s="294" t="s">
        <v>375</v>
      </c>
      <c r="C350" s="294">
        <v>64905</v>
      </c>
      <c r="D350" s="294">
        <v>13826</v>
      </c>
      <c r="E350" s="294">
        <v>5781.5</v>
      </c>
      <c r="F350" s="294">
        <v>6240</v>
      </c>
      <c r="G350" s="294">
        <v>65780</v>
      </c>
      <c r="H350" s="286">
        <v>3572.2984000000001</v>
      </c>
      <c r="I350" s="294">
        <v>5332</v>
      </c>
      <c r="J350" s="294">
        <v>0</v>
      </c>
      <c r="K350" s="294">
        <f t="shared" si="5"/>
        <v>312</v>
      </c>
      <c r="L350" s="294">
        <v>0</v>
      </c>
      <c r="M350" s="286">
        <v>280.89999999999998</v>
      </c>
      <c r="N350" s="294">
        <v>4851</v>
      </c>
      <c r="O350" s="294">
        <v>14</v>
      </c>
      <c r="P350" s="294">
        <v>49011.75</v>
      </c>
      <c r="Q350" s="294">
        <v>4</v>
      </c>
      <c r="R350" s="295">
        <v>101</v>
      </c>
      <c r="S350" s="294">
        <v>211</v>
      </c>
    </row>
    <row r="351" spans="1:19" x14ac:dyDescent="0.2">
      <c r="A351" s="294">
        <v>299</v>
      </c>
      <c r="B351" s="294" t="s">
        <v>376</v>
      </c>
      <c r="C351" s="294">
        <v>43750</v>
      </c>
      <c r="D351" s="294">
        <v>7750</v>
      </c>
      <c r="E351" s="294">
        <v>4302</v>
      </c>
      <c r="F351" s="294">
        <v>1250</v>
      </c>
      <c r="G351" s="294">
        <v>40310</v>
      </c>
      <c r="H351" s="286">
        <v>479.16</v>
      </c>
      <c r="I351" s="294">
        <v>1538.4</v>
      </c>
      <c r="J351" s="294">
        <v>0</v>
      </c>
      <c r="K351" s="294">
        <f t="shared" si="5"/>
        <v>192</v>
      </c>
      <c r="L351" s="294">
        <v>0</v>
      </c>
      <c r="M351" s="286">
        <v>0</v>
      </c>
      <c r="N351" s="294">
        <v>9246</v>
      </c>
      <c r="O351" s="294">
        <v>1365</v>
      </c>
      <c r="P351" s="294">
        <v>20995.59</v>
      </c>
      <c r="Q351" s="294">
        <v>13</v>
      </c>
      <c r="R351" s="295">
        <v>141</v>
      </c>
      <c r="S351" s="294">
        <v>51</v>
      </c>
    </row>
    <row r="352" spans="1:19" x14ac:dyDescent="0.2">
      <c r="A352" s="294">
        <v>637</v>
      </c>
      <c r="B352" s="294" t="s">
        <v>377</v>
      </c>
      <c r="C352" s="294">
        <v>125285</v>
      </c>
      <c r="D352" s="294">
        <v>25469</v>
      </c>
      <c r="E352" s="294">
        <v>9947.4</v>
      </c>
      <c r="F352" s="294">
        <v>16650</v>
      </c>
      <c r="G352" s="294">
        <v>135080</v>
      </c>
      <c r="H352" s="286">
        <v>3487.3018000000002</v>
      </c>
      <c r="I352" s="294">
        <v>5999.2</v>
      </c>
      <c r="J352" s="294">
        <v>0</v>
      </c>
      <c r="K352" s="294">
        <f t="shared" si="5"/>
        <v>742</v>
      </c>
      <c r="L352" s="294">
        <v>0</v>
      </c>
      <c r="M352" s="286">
        <v>0</v>
      </c>
      <c r="N352" s="294">
        <v>3449</v>
      </c>
      <c r="O352" s="294">
        <v>256</v>
      </c>
      <c r="P352" s="294">
        <v>143119.698</v>
      </c>
      <c r="Q352" s="294">
        <v>1</v>
      </c>
      <c r="R352" s="295">
        <v>362</v>
      </c>
      <c r="S352" s="294">
        <v>380</v>
      </c>
    </row>
    <row r="353" spans="1:19" x14ac:dyDescent="0.2">
      <c r="A353" s="294">
        <v>638</v>
      </c>
      <c r="B353" s="294" t="s">
        <v>378</v>
      </c>
      <c r="C353" s="294">
        <v>8605</v>
      </c>
      <c r="D353" s="294">
        <v>1664</v>
      </c>
      <c r="E353" s="294">
        <v>473.8</v>
      </c>
      <c r="F353" s="294">
        <v>320</v>
      </c>
      <c r="G353" s="294">
        <v>4110</v>
      </c>
      <c r="H353" s="286">
        <v>0</v>
      </c>
      <c r="I353" s="294">
        <v>0</v>
      </c>
      <c r="J353" s="294">
        <v>0</v>
      </c>
      <c r="K353" s="294">
        <f t="shared" si="5"/>
        <v>19</v>
      </c>
      <c r="L353" s="294">
        <v>0</v>
      </c>
      <c r="M353" s="286">
        <v>0</v>
      </c>
      <c r="N353" s="294">
        <v>2119</v>
      </c>
      <c r="O353" s="294">
        <v>76</v>
      </c>
      <c r="P353" s="294">
        <v>2893.16</v>
      </c>
      <c r="Q353" s="294">
        <v>4</v>
      </c>
      <c r="R353" s="295">
        <v>10</v>
      </c>
      <c r="S353" s="294">
        <v>9</v>
      </c>
    </row>
    <row r="354" spans="1:19" x14ac:dyDescent="0.2">
      <c r="A354" s="294">
        <v>1892</v>
      </c>
      <c r="B354" s="294" t="s">
        <v>477</v>
      </c>
      <c r="C354" s="294">
        <v>43885</v>
      </c>
      <c r="D354" s="294">
        <v>9582</v>
      </c>
      <c r="E354" s="294">
        <v>2463.5</v>
      </c>
      <c r="F354" s="294">
        <v>2520</v>
      </c>
      <c r="G354" s="294">
        <v>30080</v>
      </c>
      <c r="H354" s="286">
        <v>0</v>
      </c>
      <c r="I354" s="294">
        <v>634.4</v>
      </c>
      <c r="J354" s="294">
        <v>0</v>
      </c>
      <c r="K354" s="294">
        <f t="shared" si="5"/>
        <v>190</v>
      </c>
      <c r="L354" s="294">
        <v>0</v>
      </c>
      <c r="M354" s="286">
        <v>144.69999999999999</v>
      </c>
      <c r="N354" s="294">
        <v>5809</v>
      </c>
      <c r="O354" s="294">
        <v>596</v>
      </c>
      <c r="P354" s="294">
        <v>21709.35</v>
      </c>
      <c r="Q354" s="294">
        <v>12</v>
      </c>
      <c r="R354" s="295">
        <v>94</v>
      </c>
      <c r="S354" s="294">
        <v>96</v>
      </c>
    </row>
    <row r="355" spans="1:19" x14ac:dyDescent="0.2">
      <c r="A355" s="294">
        <v>879</v>
      </c>
      <c r="B355" s="294" t="s">
        <v>380</v>
      </c>
      <c r="C355" s="294">
        <v>21829</v>
      </c>
      <c r="D355" s="294">
        <v>3547</v>
      </c>
      <c r="E355" s="294">
        <v>1720.3</v>
      </c>
      <c r="F355" s="294">
        <v>470</v>
      </c>
      <c r="G355" s="294">
        <v>18310</v>
      </c>
      <c r="H355" s="286">
        <v>505.16</v>
      </c>
      <c r="I355" s="294">
        <v>241.6</v>
      </c>
      <c r="J355" s="294">
        <v>0</v>
      </c>
      <c r="K355" s="294">
        <f t="shared" si="5"/>
        <v>80</v>
      </c>
      <c r="L355" s="294">
        <v>0</v>
      </c>
      <c r="M355" s="286">
        <v>0</v>
      </c>
      <c r="N355" s="294">
        <v>12059</v>
      </c>
      <c r="O355" s="294">
        <v>61</v>
      </c>
      <c r="P355" s="294">
        <v>5206.9939999999997</v>
      </c>
      <c r="Q355" s="294">
        <v>6</v>
      </c>
      <c r="R355" s="295">
        <v>39</v>
      </c>
      <c r="S355" s="294">
        <v>41</v>
      </c>
    </row>
    <row r="356" spans="1:19" x14ac:dyDescent="0.2">
      <c r="A356" s="294">
        <v>301</v>
      </c>
      <c r="B356" s="294" t="s">
        <v>381</v>
      </c>
      <c r="C356" s="294">
        <v>47934</v>
      </c>
      <c r="D356" s="294">
        <v>9095</v>
      </c>
      <c r="E356" s="294">
        <v>5356.7</v>
      </c>
      <c r="F356" s="294">
        <v>2770</v>
      </c>
      <c r="G356" s="294">
        <v>54410</v>
      </c>
      <c r="H356" s="286">
        <v>1188.3800000000001</v>
      </c>
      <c r="I356" s="294">
        <v>4323.2</v>
      </c>
      <c r="J356" s="294">
        <v>0</v>
      </c>
      <c r="K356" s="294">
        <f t="shared" si="5"/>
        <v>323</v>
      </c>
      <c r="L356" s="294">
        <v>0</v>
      </c>
      <c r="M356" s="286">
        <v>0</v>
      </c>
      <c r="N356" s="294">
        <v>4092</v>
      </c>
      <c r="O356" s="294">
        <v>202</v>
      </c>
      <c r="P356" s="294">
        <v>37563.909</v>
      </c>
      <c r="Q356" s="294">
        <v>1</v>
      </c>
      <c r="R356" s="295">
        <v>173</v>
      </c>
      <c r="S356" s="294">
        <v>150</v>
      </c>
    </row>
    <row r="357" spans="1:19" x14ac:dyDescent="0.2">
      <c r="A357" s="294">
        <v>1896</v>
      </c>
      <c r="B357" s="294" t="s">
        <v>382</v>
      </c>
      <c r="C357" s="294">
        <v>22685</v>
      </c>
      <c r="D357" s="294">
        <v>5645</v>
      </c>
      <c r="E357" s="294">
        <v>1391.8</v>
      </c>
      <c r="F357" s="294">
        <v>290</v>
      </c>
      <c r="G357" s="294">
        <v>20270</v>
      </c>
      <c r="H357" s="286">
        <v>0</v>
      </c>
      <c r="I357" s="294">
        <v>472</v>
      </c>
      <c r="J357" s="294">
        <v>0</v>
      </c>
      <c r="K357" s="294">
        <f t="shared" si="5"/>
        <v>195</v>
      </c>
      <c r="L357" s="294">
        <v>0</v>
      </c>
      <c r="M357" s="286">
        <v>102.2</v>
      </c>
      <c r="N357" s="294">
        <v>8237</v>
      </c>
      <c r="O357" s="294">
        <v>549</v>
      </c>
      <c r="P357" s="294">
        <v>6468.8119999999999</v>
      </c>
      <c r="Q357" s="294">
        <v>4</v>
      </c>
      <c r="R357" s="295">
        <v>161</v>
      </c>
      <c r="S357" s="294">
        <v>34</v>
      </c>
    </row>
    <row r="358" spans="1:19" x14ac:dyDescent="0.2">
      <c r="A358" s="294">
        <v>642</v>
      </c>
      <c r="B358" s="294" t="s">
        <v>383</v>
      </c>
      <c r="C358" s="294">
        <v>44737</v>
      </c>
      <c r="D358" s="294">
        <v>8703</v>
      </c>
      <c r="E358" s="294">
        <v>4416.7</v>
      </c>
      <c r="F358" s="294">
        <v>4480</v>
      </c>
      <c r="G358" s="294">
        <v>42490</v>
      </c>
      <c r="H358" s="286">
        <v>526.67999999999995</v>
      </c>
      <c r="I358" s="294">
        <v>2572</v>
      </c>
      <c r="J358" s="294">
        <v>0</v>
      </c>
      <c r="K358" s="294">
        <f t="shared" si="5"/>
        <v>378</v>
      </c>
      <c r="L358" s="294">
        <v>0</v>
      </c>
      <c r="M358" s="286">
        <v>0</v>
      </c>
      <c r="N358" s="294">
        <v>2028</v>
      </c>
      <c r="O358" s="294">
        <v>249</v>
      </c>
      <c r="P358" s="294">
        <v>42689.415999999997</v>
      </c>
      <c r="Q358" s="294">
        <v>3</v>
      </c>
      <c r="R358" s="295">
        <v>219</v>
      </c>
      <c r="S358" s="294">
        <v>159</v>
      </c>
    </row>
    <row r="359" spans="1:19" x14ac:dyDescent="0.2">
      <c r="A359" s="294">
        <v>193</v>
      </c>
      <c r="B359" s="294" t="s">
        <v>384</v>
      </c>
      <c r="C359" s="294">
        <v>128840</v>
      </c>
      <c r="D359" s="294">
        <v>27136</v>
      </c>
      <c r="E359" s="294">
        <v>12297</v>
      </c>
      <c r="F359" s="294">
        <v>7405</v>
      </c>
      <c r="G359" s="294">
        <v>143650</v>
      </c>
      <c r="H359" s="286">
        <v>7034.6414000000004</v>
      </c>
      <c r="I359" s="294">
        <v>7965.6</v>
      </c>
      <c r="J359" s="294">
        <v>0</v>
      </c>
      <c r="K359" s="294">
        <f t="shared" si="5"/>
        <v>555</v>
      </c>
      <c r="L359" s="294">
        <v>0</v>
      </c>
      <c r="M359" s="286">
        <v>363.9</v>
      </c>
      <c r="N359" s="294">
        <v>11064</v>
      </c>
      <c r="O359" s="294">
        <v>872</v>
      </c>
      <c r="P359" s="294">
        <v>121744.04</v>
      </c>
      <c r="Q359" s="294">
        <v>4</v>
      </c>
      <c r="R359" s="295">
        <v>301</v>
      </c>
      <c r="S359" s="294">
        <v>254</v>
      </c>
    </row>
    <row r="360" spans="1:19" x14ac:dyDescent="0.2">
      <c r="A360" s="294">
        <v>9999</v>
      </c>
      <c r="B360" s="294" t="s">
        <v>505</v>
      </c>
      <c r="C360" s="294">
        <f>SUM(C5:C359)</f>
        <v>17407585</v>
      </c>
      <c r="D360" s="294">
        <f>SUM(D5:D359)</f>
        <v>3337245</v>
      </c>
      <c r="E360" s="294">
        <f t="shared" ref="E360" si="6">SUM(E5:E359)</f>
        <v>1616388.1</v>
      </c>
      <c r="F360" s="294">
        <f>SUM(F5:F359)</f>
        <v>1509020</v>
      </c>
      <c r="G360" s="294">
        <f>SUM(G5:G359)</f>
        <v>17407590</v>
      </c>
      <c r="H360" s="286">
        <f t="shared" ref="H360" si="7">SUM(H5:H359)</f>
        <v>366606.89820000017</v>
      </c>
      <c r="I360" s="294">
        <f>SUM(I5:I359)</f>
        <v>710609.59999999963</v>
      </c>
      <c r="J360" s="294">
        <f t="shared" ref="J360" si="8">SUM(J5:J359)</f>
        <v>119389.99999999997</v>
      </c>
      <c r="K360" s="294">
        <f>SUM(K5:K359)</f>
        <v>113210</v>
      </c>
      <c r="L360" s="294">
        <f>SUM(L5:L359)</f>
        <v>11518.499999999984</v>
      </c>
      <c r="M360" s="286">
        <f t="shared" ref="M360" si="9">SUM(M5:M359)</f>
        <v>29908.799999999999</v>
      </c>
      <c r="N360" s="294">
        <f>SUM(N5:N359)</f>
        <v>3363990</v>
      </c>
      <c r="O360" s="294">
        <f>SUM(O5:O359)</f>
        <v>195710</v>
      </c>
      <c r="P360" s="294">
        <f>SUM(P5:P359)</f>
        <v>16504683.840000015</v>
      </c>
      <c r="Q360" s="294">
        <f t="shared" ref="Q360" si="10">SUM(Q5:Q359)</f>
        <v>3351</v>
      </c>
      <c r="R360" s="294">
        <f>SUM(R5:R359)</f>
        <v>56621</v>
      </c>
      <c r="S360" s="294">
        <f>SUM(S5:S359)</f>
        <v>56589</v>
      </c>
    </row>
  </sheetData>
  <sheetProtection algorithmName="SHA-512" hashValue="laUZrquyN9TBy2yZrYryzLUhfPk1K9D31CbZNKMUyWktqanDkJCazTgt8Np+a6oM9GRJ+bXykDaYIpAljtWIVA==" saltValue="gF+OUOe4V3rKgnejlSZ/+w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B068-11D8-4A32-8894-4DBC9BF22955}">
  <sheetPr>
    <pageSetUpPr fitToPage="1"/>
  </sheetPr>
  <dimension ref="A1:AJN359"/>
  <sheetViews>
    <sheetView zoomScaleNormal="100" workbookViewId="0"/>
  </sheetViews>
  <sheetFormatPr defaultRowHeight="12.75" x14ac:dyDescent="0.2"/>
  <cols>
    <col min="1" max="2" width="9.85546875" style="283" customWidth="1"/>
    <col min="3" max="3" width="15.140625" style="283" customWidth="1"/>
    <col min="4" max="4" width="11.85546875" customWidth="1"/>
    <col min="5" max="6" width="13.85546875" style="283" customWidth="1"/>
    <col min="7" max="7" width="12" style="283" customWidth="1"/>
    <col min="8" max="8" width="10.7109375" style="283" customWidth="1"/>
    <col min="9" max="9" width="15.140625" style="283" customWidth="1"/>
    <col min="10" max="11" width="12" style="283" customWidth="1"/>
    <col min="12" max="12" width="10" style="283" customWidth="1"/>
    <col min="13" max="13" width="10.7109375" style="283" customWidth="1"/>
    <col min="14" max="14" width="13.85546875" style="283" customWidth="1"/>
    <col min="15" max="15" width="12" style="283" customWidth="1"/>
    <col min="16" max="16" width="15.140625" style="283" customWidth="1"/>
    <col min="17" max="17" width="10" style="283" customWidth="1"/>
    <col min="18" max="950" width="9.7109375" style="283" customWidth="1"/>
  </cols>
  <sheetData>
    <row r="1" spans="1:17" x14ac:dyDescent="0.2">
      <c r="A1" s="283">
        <v>1</v>
      </c>
      <c r="B1" s="283">
        <v>2</v>
      </c>
      <c r="C1" s="283">
        <v>3</v>
      </c>
      <c r="D1" s="283">
        <v>4</v>
      </c>
      <c r="E1" s="283">
        <v>5</v>
      </c>
      <c r="F1" s="283">
        <v>6</v>
      </c>
      <c r="G1" s="283">
        <v>7</v>
      </c>
      <c r="H1" s="283">
        <v>8</v>
      </c>
      <c r="I1" s="283">
        <v>9</v>
      </c>
      <c r="J1" s="283">
        <v>10</v>
      </c>
      <c r="K1" s="283">
        <v>11</v>
      </c>
      <c r="L1" s="283">
        <v>12</v>
      </c>
      <c r="M1" s="283">
        <v>13</v>
      </c>
      <c r="N1" s="283">
        <v>14</v>
      </c>
      <c r="O1" s="283">
        <v>15</v>
      </c>
      <c r="P1" s="283">
        <v>16</v>
      </c>
      <c r="Q1" s="283">
        <v>17</v>
      </c>
    </row>
    <row r="2" spans="1:17" x14ac:dyDescent="0.2">
      <c r="A2" s="283" t="s">
        <v>722</v>
      </c>
    </row>
    <row r="3" spans="1:17" x14ac:dyDescent="0.2">
      <c r="A3" s="299" t="s">
        <v>502</v>
      </c>
      <c r="B3" s="299" t="s">
        <v>598</v>
      </c>
      <c r="C3" s="300" t="s">
        <v>593</v>
      </c>
      <c r="D3" s="301" t="s">
        <v>503</v>
      </c>
      <c r="E3" s="300" t="s">
        <v>723</v>
      </c>
      <c r="F3" s="300" t="s">
        <v>652</v>
      </c>
      <c r="G3" s="300" t="s">
        <v>724</v>
      </c>
      <c r="H3" s="300" t="s">
        <v>725</v>
      </c>
      <c r="I3" s="300" t="s">
        <v>683</v>
      </c>
      <c r="J3" s="300" t="s">
        <v>726</v>
      </c>
      <c r="K3" s="300" t="s">
        <v>727</v>
      </c>
      <c r="L3" s="284" t="s">
        <v>698</v>
      </c>
      <c r="M3" s="300" t="s">
        <v>728</v>
      </c>
      <c r="N3" s="300" t="s">
        <v>677</v>
      </c>
      <c r="O3" s="300" t="s">
        <v>684</v>
      </c>
      <c r="P3" s="300" t="s">
        <v>729</v>
      </c>
      <c r="Q3" s="300" t="s">
        <v>475</v>
      </c>
    </row>
    <row r="4" spans="1:17" x14ac:dyDescent="0.2">
      <c r="L4" s="295"/>
    </row>
    <row r="5" spans="1:17" x14ac:dyDescent="0.2">
      <c r="A5" s="283">
        <v>1680</v>
      </c>
      <c r="B5" s="283" t="s">
        <v>0</v>
      </c>
      <c r="C5" s="302">
        <v>25445</v>
      </c>
      <c r="D5" s="302">
        <v>4400</v>
      </c>
      <c r="E5" s="302">
        <v>3191</v>
      </c>
      <c r="F5" s="302">
        <v>290</v>
      </c>
      <c r="G5" s="302">
        <v>0</v>
      </c>
      <c r="H5" s="302">
        <v>0</v>
      </c>
      <c r="I5" s="302">
        <v>3030</v>
      </c>
      <c r="J5" s="302">
        <v>0</v>
      </c>
      <c r="K5" s="302">
        <v>179.2</v>
      </c>
      <c r="L5" s="303">
        <v>0</v>
      </c>
      <c r="M5" s="304">
        <v>77.7</v>
      </c>
      <c r="N5" s="302">
        <v>27601</v>
      </c>
      <c r="O5" s="302">
        <v>286</v>
      </c>
      <c r="P5" s="302">
        <v>3698.8029999999999</v>
      </c>
      <c r="Q5" s="302">
        <v>33</v>
      </c>
    </row>
    <row r="6" spans="1:17" x14ac:dyDescent="0.2">
      <c r="A6" s="283">
        <v>358</v>
      </c>
      <c r="B6" s="283" t="s">
        <v>2</v>
      </c>
      <c r="C6" s="302">
        <v>31859</v>
      </c>
      <c r="D6" s="302">
        <v>6906</v>
      </c>
      <c r="E6" s="302">
        <v>3214</v>
      </c>
      <c r="F6" s="302">
        <v>1480</v>
      </c>
      <c r="G6" s="302">
        <v>0</v>
      </c>
      <c r="H6" s="302">
        <v>0</v>
      </c>
      <c r="I6" s="302">
        <v>4010</v>
      </c>
      <c r="J6" s="302">
        <v>0</v>
      </c>
      <c r="K6" s="302">
        <v>0</v>
      </c>
      <c r="L6" s="303">
        <v>0</v>
      </c>
      <c r="M6" s="304">
        <v>0</v>
      </c>
      <c r="N6" s="302">
        <v>2002</v>
      </c>
      <c r="O6" s="302">
        <v>1227</v>
      </c>
      <c r="P6" s="302">
        <v>12427.288</v>
      </c>
      <c r="Q6" s="302">
        <v>3</v>
      </c>
    </row>
    <row r="7" spans="1:17" x14ac:dyDescent="0.2">
      <c r="A7" s="283">
        <v>197</v>
      </c>
      <c r="B7" s="283" t="s">
        <v>3</v>
      </c>
      <c r="C7" s="302">
        <v>27121</v>
      </c>
      <c r="D7" s="302">
        <v>5253</v>
      </c>
      <c r="E7" s="302">
        <v>3751</v>
      </c>
      <c r="F7" s="302">
        <v>585</v>
      </c>
      <c r="G7" s="302">
        <v>0</v>
      </c>
      <c r="H7" s="302">
        <v>0</v>
      </c>
      <c r="I7" s="302">
        <v>17590</v>
      </c>
      <c r="J7" s="302">
        <v>162.36000000000001</v>
      </c>
      <c r="K7" s="302">
        <v>1175.2</v>
      </c>
      <c r="L7" s="303">
        <v>0</v>
      </c>
      <c r="M7" s="304">
        <v>0</v>
      </c>
      <c r="N7" s="302">
        <v>9653</v>
      </c>
      <c r="O7" s="302">
        <v>52</v>
      </c>
      <c r="P7" s="302">
        <v>9670.4500000000007</v>
      </c>
      <c r="Q7" s="302">
        <v>11</v>
      </c>
    </row>
    <row r="8" spans="1:17" x14ac:dyDescent="0.2">
      <c r="A8" s="283">
        <v>59</v>
      </c>
      <c r="B8" s="283" t="s">
        <v>4</v>
      </c>
      <c r="C8" s="302">
        <v>27843</v>
      </c>
      <c r="D8" s="302">
        <v>6009</v>
      </c>
      <c r="E8" s="302">
        <v>4179</v>
      </c>
      <c r="F8" s="302">
        <v>280</v>
      </c>
      <c r="G8" s="302">
        <v>0</v>
      </c>
      <c r="H8" s="302">
        <v>0</v>
      </c>
      <c r="I8" s="302">
        <v>10110</v>
      </c>
      <c r="J8" s="302">
        <v>0</v>
      </c>
      <c r="K8" s="302">
        <v>1114.4000000000001</v>
      </c>
      <c r="L8" s="303">
        <v>0</v>
      </c>
      <c r="M8" s="304">
        <v>0</v>
      </c>
      <c r="N8" s="302">
        <v>10222</v>
      </c>
      <c r="O8" s="302">
        <v>176</v>
      </c>
      <c r="P8" s="302">
        <v>5239.576</v>
      </c>
      <c r="Q8" s="302">
        <v>13</v>
      </c>
    </row>
    <row r="9" spans="1:17" x14ac:dyDescent="0.2">
      <c r="A9" s="283">
        <v>482</v>
      </c>
      <c r="B9" s="283" t="s">
        <v>5</v>
      </c>
      <c r="C9" s="302">
        <v>20165</v>
      </c>
      <c r="D9" s="302">
        <v>4689</v>
      </c>
      <c r="E9" s="302">
        <v>2478</v>
      </c>
      <c r="F9" s="302">
        <v>1190</v>
      </c>
      <c r="G9" s="302">
        <v>0</v>
      </c>
      <c r="H9" s="302">
        <v>0</v>
      </c>
      <c r="I9" s="302">
        <v>3970</v>
      </c>
      <c r="J9" s="302">
        <v>0</v>
      </c>
      <c r="K9" s="302">
        <v>0</v>
      </c>
      <c r="L9" s="303">
        <v>0</v>
      </c>
      <c r="M9" s="304">
        <v>0</v>
      </c>
      <c r="N9" s="302">
        <v>873</v>
      </c>
      <c r="O9" s="302">
        <v>133</v>
      </c>
      <c r="P9" s="302">
        <v>12874.137000000001</v>
      </c>
      <c r="Q9" s="302">
        <v>3</v>
      </c>
    </row>
    <row r="10" spans="1:17" x14ac:dyDescent="0.2">
      <c r="A10" s="283">
        <v>613</v>
      </c>
      <c r="B10" s="283" t="s">
        <v>6</v>
      </c>
      <c r="C10" s="302">
        <v>25590</v>
      </c>
      <c r="D10" s="302">
        <v>5576</v>
      </c>
      <c r="E10" s="302">
        <v>2274</v>
      </c>
      <c r="F10" s="302">
        <v>2475</v>
      </c>
      <c r="G10" s="302">
        <v>0</v>
      </c>
      <c r="H10" s="302">
        <v>0</v>
      </c>
      <c r="I10" s="302">
        <v>2360</v>
      </c>
      <c r="J10" s="302">
        <v>0</v>
      </c>
      <c r="K10" s="302">
        <v>0</v>
      </c>
      <c r="L10" s="303">
        <v>0</v>
      </c>
      <c r="M10" s="304">
        <v>0</v>
      </c>
      <c r="N10" s="302">
        <v>2165</v>
      </c>
      <c r="O10" s="302">
        <v>210</v>
      </c>
      <c r="P10" s="302">
        <v>11069.975</v>
      </c>
      <c r="Q10" s="302">
        <v>2</v>
      </c>
    </row>
    <row r="11" spans="1:17" x14ac:dyDescent="0.2">
      <c r="A11" s="283">
        <v>361</v>
      </c>
      <c r="B11" s="283" t="s">
        <v>7</v>
      </c>
      <c r="C11" s="302">
        <v>109436</v>
      </c>
      <c r="D11" s="302">
        <v>20472</v>
      </c>
      <c r="E11" s="302">
        <v>17027</v>
      </c>
      <c r="F11" s="302">
        <v>8440</v>
      </c>
      <c r="G11" s="302">
        <v>0</v>
      </c>
      <c r="H11" s="302">
        <v>0</v>
      </c>
      <c r="I11" s="302">
        <v>128150</v>
      </c>
      <c r="J11" s="302">
        <v>3556.46</v>
      </c>
      <c r="K11" s="302">
        <v>5475.2</v>
      </c>
      <c r="L11" s="303">
        <v>0</v>
      </c>
      <c r="M11" s="304">
        <v>0</v>
      </c>
      <c r="N11" s="302">
        <v>11013</v>
      </c>
      <c r="O11" s="302">
        <v>721</v>
      </c>
      <c r="P11" s="302">
        <v>118525.22500000001</v>
      </c>
      <c r="Q11" s="302">
        <v>12</v>
      </c>
    </row>
    <row r="12" spans="1:17" x14ac:dyDescent="0.2">
      <c r="A12" s="283">
        <v>141</v>
      </c>
      <c r="B12" s="283" t="s">
        <v>8</v>
      </c>
      <c r="C12" s="302">
        <v>73107</v>
      </c>
      <c r="D12" s="302">
        <v>14439</v>
      </c>
      <c r="E12" s="302">
        <v>12194</v>
      </c>
      <c r="F12" s="302">
        <v>7860</v>
      </c>
      <c r="G12" s="302">
        <v>0</v>
      </c>
      <c r="H12" s="302">
        <v>0</v>
      </c>
      <c r="I12" s="302">
        <v>115820</v>
      </c>
      <c r="J12" s="302">
        <v>3523.9</v>
      </c>
      <c r="K12" s="302">
        <v>4355.2</v>
      </c>
      <c r="L12" s="303">
        <v>0</v>
      </c>
      <c r="M12" s="304">
        <v>0</v>
      </c>
      <c r="N12" s="302">
        <v>6711</v>
      </c>
      <c r="O12" s="302">
        <v>229</v>
      </c>
      <c r="P12" s="302">
        <v>54610.423999999999</v>
      </c>
      <c r="Q12" s="302">
        <v>3</v>
      </c>
    </row>
    <row r="13" spans="1:17" x14ac:dyDescent="0.2">
      <c r="A13" s="283">
        <v>34</v>
      </c>
      <c r="B13" s="283" t="s">
        <v>9</v>
      </c>
      <c r="C13" s="302">
        <v>211893</v>
      </c>
      <c r="D13" s="302">
        <v>47876</v>
      </c>
      <c r="E13" s="302">
        <v>24554</v>
      </c>
      <c r="F13" s="302">
        <v>45205</v>
      </c>
      <c r="G13" s="302">
        <v>2826.3999999999901</v>
      </c>
      <c r="H13" s="302">
        <v>0</v>
      </c>
      <c r="I13" s="302">
        <v>282750</v>
      </c>
      <c r="J13" s="302">
        <v>5514.86</v>
      </c>
      <c r="K13" s="302">
        <v>9852</v>
      </c>
      <c r="L13" s="303">
        <v>0</v>
      </c>
      <c r="M13" s="304">
        <v>0</v>
      </c>
      <c r="N13" s="302">
        <v>12906</v>
      </c>
      <c r="O13" s="302">
        <v>2090</v>
      </c>
      <c r="P13" s="302">
        <v>141648.821</v>
      </c>
      <c r="Q13" s="302">
        <v>6</v>
      </c>
    </row>
    <row r="14" spans="1:17" x14ac:dyDescent="0.2">
      <c r="A14" s="283">
        <v>484</v>
      </c>
      <c r="B14" s="283" t="s">
        <v>10</v>
      </c>
      <c r="C14" s="302">
        <v>111897</v>
      </c>
      <c r="D14" s="302">
        <v>22484</v>
      </c>
      <c r="E14" s="302">
        <v>12971</v>
      </c>
      <c r="F14" s="302">
        <v>7830</v>
      </c>
      <c r="G14" s="302">
        <v>0</v>
      </c>
      <c r="H14" s="302">
        <v>0</v>
      </c>
      <c r="I14" s="302">
        <v>82890</v>
      </c>
      <c r="J14" s="302">
        <v>2118.96</v>
      </c>
      <c r="K14" s="302">
        <v>5076.8</v>
      </c>
      <c r="L14" s="303">
        <v>0</v>
      </c>
      <c r="M14" s="304">
        <v>0</v>
      </c>
      <c r="N14" s="302">
        <v>12635</v>
      </c>
      <c r="O14" s="302">
        <v>615</v>
      </c>
      <c r="P14" s="302">
        <v>91901.649000000005</v>
      </c>
      <c r="Q14" s="302">
        <v>12</v>
      </c>
    </row>
    <row r="15" spans="1:17" x14ac:dyDescent="0.2">
      <c r="A15" s="283">
        <v>1723</v>
      </c>
      <c r="B15" s="283" t="s">
        <v>11</v>
      </c>
      <c r="C15" s="302">
        <v>10203</v>
      </c>
      <c r="D15" s="302">
        <v>1874</v>
      </c>
      <c r="E15" s="302">
        <v>958</v>
      </c>
      <c r="F15" s="302">
        <v>120</v>
      </c>
      <c r="G15" s="302">
        <v>0</v>
      </c>
      <c r="H15" s="302">
        <v>0</v>
      </c>
      <c r="I15" s="302">
        <v>340</v>
      </c>
      <c r="J15" s="302">
        <v>0</v>
      </c>
      <c r="K15" s="302">
        <v>0</v>
      </c>
      <c r="L15" s="303">
        <v>0</v>
      </c>
      <c r="M15" s="304">
        <v>0</v>
      </c>
      <c r="N15" s="302">
        <v>9298</v>
      </c>
      <c r="O15" s="302">
        <v>54</v>
      </c>
      <c r="P15" s="302">
        <v>1478.171</v>
      </c>
      <c r="Q15" s="302">
        <v>8</v>
      </c>
    </row>
    <row r="16" spans="1:17" x14ac:dyDescent="0.2">
      <c r="A16" s="283">
        <v>1959</v>
      </c>
      <c r="B16" s="283" t="s">
        <v>693</v>
      </c>
      <c r="C16" s="302">
        <v>55967</v>
      </c>
      <c r="D16" s="302">
        <v>11971</v>
      </c>
      <c r="E16" s="302">
        <v>5795</v>
      </c>
      <c r="F16" s="302">
        <v>715</v>
      </c>
      <c r="G16" s="302">
        <v>0</v>
      </c>
      <c r="H16" s="302">
        <v>0</v>
      </c>
      <c r="I16" s="302">
        <v>4880</v>
      </c>
      <c r="J16" s="302">
        <v>104.94</v>
      </c>
      <c r="K16" s="302">
        <v>1578.4</v>
      </c>
      <c r="L16" s="303">
        <v>0</v>
      </c>
      <c r="M16" s="304">
        <v>0</v>
      </c>
      <c r="N16" s="302">
        <v>19955</v>
      </c>
      <c r="O16" s="302">
        <v>2709</v>
      </c>
      <c r="P16" s="302">
        <v>11552.992</v>
      </c>
      <c r="Q16" s="302">
        <v>24</v>
      </c>
    </row>
    <row r="17" spans="1:17" x14ac:dyDescent="0.2">
      <c r="A17" s="283">
        <v>60</v>
      </c>
      <c r="B17" s="283" t="s">
        <v>12</v>
      </c>
      <c r="C17" s="302">
        <v>3716</v>
      </c>
      <c r="D17" s="302">
        <v>696</v>
      </c>
      <c r="E17" s="302">
        <v>540</v>
      </c>
      <c r="F17" s="302">
        <v>0</v>
      </c>
      <c r="G17" s="302">
        <v>0</v>
      </c>
      <c r="H17" s="302">
        <v>0</v>
      </c>
      <c r="I17" s="302">
        <v>240</v>
      </c>
      <c r="J17" s="302">
        <v>0</v>
      </c>
      <c r="K17" s="302">
        <v>134.4</v>
      </c>
      <c r="L17" s="303">
        <v>0</v>
      </c>
      <c r="M17" s="304">
        <v>0</v>
      </c>
      <c r="N17" s="302">
        <v>5908</v>
      </c>
      <c r="O17" s="302">
        <v>78</v>
      </c>
      <c r="P17" s="302">
        <v>932.28</v>
      </c>
      <c r="Q17" s="302">
        <v>4</v>
      </c>
    </row>
    <row r="18" spans="1:17" x14ac:dyDescent="0.2">
      <c r="A18" s="283">
        <v>307</v>
      </c>
      <c r="B18" s="283" t="s">
        <v>13</v>
      </c>
      <c r="C18" s="302">
        <v>157276</v>
      </c>
      <c r="D18" s="302">
        <v>34699</v>
      </c>
      <c r="E18" s="302">
        <v>19358</v>
      </c>
      <c r="F18" s="302">
        <v>16455</v>
      </c>
      <c r="G18" s="302">
        <v>0</v>
      </c>
      <c r="H18" s="302">
        <v>0</v>
      </c>
      <c r="I18" s="302">
        <v>248960</v>
      </c>
      <c r="J18" s="302">
        <v>5634.88</v>
      </c>
      <c r="K18" s="302">
        <v>11608</v>
      </c>
      <c r="L18" s="303">
        <v>0</v>
      </c>
      <c r="M18" s="304">
        <v>0</v>
      </c>
      <c r="N18" s="302">
        <v>6252</v>
      </c>
      <c r="O18" s="302">
        <v>134</v>
      </c>
      <c r="P18" s="302">
        <v>161179.524</v>
      </c>
      <c r="Q18" s="302">
        <v>3</v>
      </c>
    </row>
    <row r="19" spans="1:17" x14ac:dyDescent="0.2">
      <c r="A19" s="283">
        <v>362</v>
      </c>
      <c r="B19" s="283" t="s">
        <v>14</v>
      </c>
      <c r="C19" s="302">
        <v>91675</v>
      </c>
      <c r="D19" s="302">
        <v>18958</v>
      </c>
      <c r="E19" s="302">
        <v>10601</v>
      </c>
      <c r="F19" s="302">
        <v>7545</v>
      </c>
      <c r="G19" s="302">
        <v>0</v>
      </c>
      <c r="H19" s="302">
        <v>0</v>
      </c>
      <c r="I19" s="302">
        <v>57640</v>
      </c>
      <c r="J19" s="302">
        <v>459.36</v>
      </c>
      <c r="K19" s="302">
        <v>4632.8</v>
      </c>
      <c r="L19" s="303">
        <v>1336</v>
      </c>
      <c r="M19" s="304">
        <v>0</v>
      </c>
      <c r="N19" s="302">
        <v>4122</v>
      </c>
      <c r="O19" s="302">
        <v>286</v>
      </c>
      <c r="P19" s="302">
        <v>107903.787</v>
      </c>
      <c r="Q19" s="302">
        <v>8</v>
      </c>
    </row>
    <row r="20" spans="1:17" x14ac:dyDescent="0.2">
      <c r="A20" s="283">
        <v>363</v>
      </c>
      <c r="B20" s="283" t="s">
        <v>15</v>
      </c>
      <c r="C20" s="302">
        <v>872757</v>
      </c>
      <c r="D20" s="302">
        <v>147581</v>
      </c>
      <c r="E20" s="302">
        <v>156424</v>
      </c>
      <c r="F20" s="302">
        <v>209325</v>
      </c>
      <c r="G20" s="302">
        <v>34773.599999999999</v>
      </c>
      <c r="H20" s="302">
        <v>4772.7</v>
      </c>
      <c r="I20" s="302">
        <v>1813980</v>
      </c>
      <c r="J20" s="302">
        <v>16614.135200000001</v>
      </c>
      <c r="K20" s="302">
        <v>32496</v>
      </c>
      <c r="L20" s="303">
        <v>0</v>
      </c>
      <c r="M20" s="304">
        <v>3588.5</v>
      </c>
      <c r="N20" s="302">
        <v>16577</v>
      </c>
      <c r="O20" s="302">
        <v>3160</v>
      </c>
      <c r="P20" s="302">
        <v>2806969.8080000002</v>
      </c>
      <c r="Q20" s="302">
        <v>20</v>
      </c>
    </row>
    <row r="21" spans="1:17" x14ac:dyDescent="0.2">
      <c r="A21" s="283">
        <v>200</v>
      </c>
      <c r="B21" s="283" t="s">
        <v>16</v>
      </c>
      <c r="C21" s="302">
        <v>163818</v>
      </c>
      <c r="D21" s="302">
        <v>31470</v>
      </c>
      <c r="E21" s="302">
        <v>23129</v>
      </c>
      <c r="F21" s="302">
        <v>8940</v>
      </c>
      <c r="G21" s="302">
        <v>0</v>
      </c>
      <c r="H21" s="302">
        <v>0</v>
      </c>
      <c r="I21" s="302">
        <v>259060</v>
      </c>
      <c r="J21" s="302">
        <v>5363.22</v>
      </c>
      <c r="K21" s="302">
        <v>8522.4</v>
      </c>
      <c r="L21" s="303">
        <v>0</v>
      </c>
      <c r="M21" s="304">
        <v>0</v>
      </c>
      <c r="N21" s="302">
        <v>33983</v>
      </c>
      <c r="O21" s="302">
        <v>132</v>
      </c>
      <c r="P21" s="302">
        <v>138325.82399999999</v>
      </c>
      <c r="Q21" s="302">
        <v>25</v>
      </c>
    </row>
    <row r="22" spans="1:17" x14ac:dyDescent="0.2">
      <c r="A22" s="283">
        <v>202</v>
      </c>
      <c r="B22" s="283" t="s">
        <v>18</v>
      </c>
      <c r="C22" s="302">
        <v>161348</v>
      </c>
      <c r="D22" s="302">
        <v>30340</v>
      </c>
      <c r="E22" s="302">
        <v>29388</v>
      </c>
      <c r="F22" s="302">
        <v>20525</v>
      </c>
      <c r="G22" s="302">
        <v>0</v>
      </c>
      <c r="H22" s="302">
        <v>0</v>
      </c>
      <c r="I22" s="302">
        <v>334860</v>
      </c>
      <c r="J22" s="302">
        <v>7099.8360000000002</v>
      </c>
      <c r="K22" s="302">
        <v>6689.6</v>
      </c>
      <c r="L22" s="303">
        <v>0</v>
      </c>
      <c r="M22" s="304">
        <v>0</v>
      </c>
      <c r="N22" s="302">
        <v>9768</v>
      </c>
      <c r="O22" s="302">
        <v>386</v>
      </c>
      <c r="P22" s="302">
        <v>178829.80499999999</v>
      </c>
      <c r="Q22" s="302">
        <v>6</v>
      </c>
    </row>
    <row r="23" spans="1:17" x14ac:dyDescent="0.2">
      <c r="A23" s="283">
        <v>106</v>
      </c>
      <c r="B23" s="283" t="s">
        <v>19</v>
      </c>
      <c r="C23" s="302">
        <v>68599</v>
      </c>
      <c r="D23" s="302">
        <v>13698</v>
      </c>
      <c r="E23" s="302">
        <v>10654</v>
      </c>
      <c r="F23" s="302">
        <v>2300</v>
      </c>
      <c r="G23" s="302">
        <v>0</v>
      </c>
      <c r="H23" s="302">
        <v>0</v>
      </c>
      <c r="I23" s="302">
        <v>107060</v>
      </c>
      <c r="J23" s="302">
        <v>2398.44</v>
      </c>
      <c r="K23" s="302">
        <v>3956.8</v>
      </c>
      <c r="L23" s="303">
        <v>0</v>
      </c>
      <c r="M23" s="304">
        <v>0</v>
      </c>
      <c r="N23" s="302">
        <v>8184</v>
      </c>
      <c r="O23" s="302">
        <v>161</v>
      </c>
      <c r="P23" s="302">
        <v>52838.1</v>
      </c>
      <c r="Q23" s="302">
        <v>3</v>
      </c>
    </row>
    <row r="24" spans="1:17" x14ac:dyDescent="0.2">
      <c r="A24" s="283">
        <v>743</v>
      </c>
      <c r="B24" s="283" t="s">
        <v>20</v>
      </c>
      <c r="C24" s="302">
        <v>16721</v>
      </c>
      <c r="D24" s="302">
        <v>3119</v>
      </c>
      <c r="E24" s="302">
        <v>2168</v>
      </c>
      <c r="F24" s="302">
        <v>280</v>
      </c>
      <c r="G24" s="302">
        <v>0</v>
      </c>
      <c r="H24" s="302">
        <v>0</v>
      </c>
      <c r="I24" s="302">
        <v>7790</v>
      </c>
      <c r="J24" s="302">
        <v>0</v>
      </c>
      <c r="K24" s="302">
        <v>709.6</v>
      </c>
      <c r="L24" s="303">
        <v>0</v>
      </c>
      <c r="M24" s="304">
        <v>0</v>
      </c>
      <c r="N24" s="302">
        <v>7020</v>
      </c>
      <c r="O24" s="302">
        <v>113</v>
      </c>
      <c r="P24" s="302">
        <v>6861.4979999999996</v>
      </c>
      <c r="Q24" s="302">
        <v>2</v>
      </c>
    </row>
    <row r="25" spans="1:17" x14ac:dyDescent="0.2">
      <c r="A25" s="283">
        <v>744</v>
      </c>
      <c r="B25" s="283" t="s">
        <v>21</v>
      </c>
      <c r="C25" s="302">
        <v>6859</v>
      </c>
      <c r="D25" s="302">
        <v>1158</v>
      </c>
      <c r="E25" s="302">
        <v>957</v>
      </c>
      <c r="F25" s="302">
        <v>125</v>
      </c>
      <c r="G25" s="302">
        <v>0</v>
      </c>
      <c r="H25" s="302">
        <v>0</v>
      </c>
      <c r="I25" s="302">
        <v>440</v>
      </c>
      <c r="J25" s="302">
        <v>0</v>
      </c>
      <c r="K25" s="302">
        <v>153.6</v>
      </c>
      <c r="L25" s="303">
        <v>0</v>
      </c>
      <c r="M25" s="304">
        <v>0</v>
      </c>
      <c r="N25" s="302">
        <v>7611</v>
      </c>
      <c r="O25" s="302">
        <v>18</v>
      </c>
      <c r="P25" s="302">
        <v>1340.058</v>
      </c>
      <c r="Q25" s="302">
        <v>5</v>
      </c>
    </row>
    <row r="26" spans="1:17" x14ac:dyDescent="0.2">
      <c r="A26" s="283">
        <v>308</v>
      </c>
      <c r="B26" s="283" t="s">
        <v>22</v>
      </c>
      <c r="C26" s="302">
        <v>24868</v>
      </c>
      <c r="D26" s="302">
        <v>4775</v>
      </c>
      <c r="E26" s="302">
        <v>3240</v>
      </c>
      <c r="F26" s="302">
        <v>1200</v>
      </c>
      <c r="G26" s="302">
        <v>0</v>
      </c>
      <c r="H26" s="302">
        <v>0</v>
      </c>
      <c r="I26" s="302">
        <v>7850</v>
      </c>
      <c r="J26" s="302">
        <v>0</v>
      </c>
      <c r="K26" s="302">
        <v>1200</v>
      </c>
      <c r="L26" s="303">
        <v>0</v>
      </c>
      <c r="M26" s="304">
        <v>19.399999999999899</v>
      </c>
      <c r="N26" s="302">
        <v>3253</v>
      </c>
      <c r="O26" s="302">
        <v>48</v>
      </c>
      <c r="P26" s="302">
        <v>20362.53</v>
      </c>
      <c r="Q26" s="302">
        <v>5</v>
      </c>
    </row>
    <row r="27" spans="1:17" x14ac:dyDescent="0.2">
      <c r="A27" s="283">
        <v>489</v>
      </c>
      <c r="B27" s="283" t="s">
        <v>23</v>
      </c>
      <c r="C27" s="302">
        <v>48714</v>
      </c>
      <c r="D27" s="302">
        <v>10984</v>
      </c>
      <c r="E27" s="302">
        <v>3828</v>
      </c>
      <c r="F27" s="302">
        <v>5990</v>
      </c>
      <c r="G27" s="302">
        <v>0</v>
      </c>
      <c r="H27" s="302">
        <v>0</v>
      </c>
      <c r="I27" s="302">
        <v>18990</v>
      </c>
      <c r="J27" s="302">
        <v>1956.86</v>
      </c>
      <c r="K27" s="302">
        <v>3483.2</v>
      </c>
      <c r="L27" s="303">
        <v>0</v>
      </c>
      <c r="M27" s="304">
        <v>611.79999999999995</v>
      </c>
      <c r="N27" s="302">
        <v>1947</v>
      </c>
      <c r="O27" s="302">
        <v>226</v>
      </c>
      <c r="P27" s="302">
        <v>32709.335999999999</v>
      </c>
      <c r="Q27" s="302">
        <v>4</v>
      </c>
    </row>
    <row r="28" spans="1:17" x14ac:dyDescent="0.2">
      <c r="A28" s="283">
        <v>203</v>
      </c>
      <c r="B28" s="283" t="s">
        <v>24</v>
      </c>
      <c r="C28" s="302">
        <v>59082</v>
      </c>
      <c r="D28" s="302">
        <v>15151</v>
      </c>
      <c r="E28" s="302">
        <v>5634</v>
      </c>
      <c r="F28" s="302">
        <v>1690</v>
      </c>
      <c r="G28" s="302">
        <v>0</v>
      </c>
      <c r="H28" s="302">
        <v>0</v>
      </c>
      <c r="I28" s="302">
        <v>33450</v>
      </c>
      <c r="J28" s="302">
        <v>2275.48</v>
      </c>
      <c r="K28" s="302">
        <v>3796</v>
      </c>
      <c r="L28" s="303">
        <v>0</v>
      </c>
      <c r="M28" s="304">
        <v>0</v>
      </c>
      <c r="N28" s="302">
        <v>17586</v>
      </c>
      <c r="O28" s="302">
        <v>80</v>
      </c>
      <c r="P28" s="302">
        <v>23730.625</v>
      </c>
      <c r="Q28" s="302">
        <v>19</v>
      </c>
    </row>
    <row r="29" spans="1:17" x14ac:dyDescent="0.2">
      <c r="A29" s="283">
        <v>888</v>
      </c>
      <c r="B29" s="283" t="s">
        <v>26</v>
      </c>
      <c r="C29" s="302">
        <v>15865</v>
      </c>
      <c r="D29" s="302">
        <v>2427</v>
      </c>
      <c r="E29" s="302">
        <v>2195</v>
      </c>
      <c r="F29" s="302">
        <v>455</v>
      </c>
      <c r="G29" s="302">
        <v>0</v>
      </c>
      <c r="H29" s="302">
        <v>0</v>
      </c>
      <c r="I29" s="302">
        <v>4760</v>
      </c>
      <c r="J29" s="302">
        <v>0</v>
      </c>
      <c r="K29" s="302">
        <v>0</v>
      </c>
      <c r="L29" s="303">
        <v>0</v>
      </c>
      <c r="M29" s="304">
        <v>0</v>
      </c>
      <c r="N29" s="302">
        <v>2103</v>
      </c>
      <c r="O29" s="302">
        <v>0</v>
      </c>
      <c r="P29" s="302">
        <v>6695.47</v>
      </c>
      <c r="Q29" s="302">
        <v>3</v>
      </c>
    </row>
    <row r="30" spans="1:17" x14ac:dyDescent="0.2">
      <c r="A30" s="283">
        <v>1954</v>
      </c>
      <c r="B30" s="283" t="s">
        <v>694</v>
      </c>
      <c r="C30" s="302">
        <v>35938</v>
      </c>
      <c r="D30" s="302">
        <v>5743</v>
      </c>
      <c r="E30" s="302">
        <v>4866</v>
      </c>
      <c r="F30" s="302">
        <v>615</v>
      </c>
      <c r="G30" s="302">
        <v>0</v>
      </c>
      <c r="H30" s="302">
        <v>0</v>
      </c>
      <c r="I30" s="302">
        <v>4930</v>
      </c>
      <c r="J30" s="302">
        <v>0</v>
      </c>
      <c r="K30" s="302">
        <v>0</v>
      </c>
      <c r="L30" s="303">
        <v>0</v>
      </c>
      <c r="M30" s="304">
        <v>0</v>
      </c>
      <c r="N30" s="302">
        <v>7831</v>
      </c>
      <c r="O30" s="302">
        <v>18</v>
      </c>
      <c r="P30" s="302">
        <v>8421.5</v>
      </c>
      <c r="Q30" s="302">
        <v>12</v>
      </c>
    </row>
    <row r="31" spans="1:17" x14ac:dyDescent="0.2">
      <c r="A31" s="283">
        <v>370</v>
      </c>
      <c r="B31" s="283" t="s">
        <v>27</v>
      </c>
      <c r="C31" s="302">
        <v>10022</v>
      </c>
      <c r="D31" s="302">
        <v>2092</v>
      </c>
      <c r="E31" s="302">
        <v>996</v>
      </c>
      <c r="F31" s="302">
        <v>255</v>
      </c>
      <c r="G31" s="302">
        <v>0</v>
      </c>
      <c r="H31" s="302">
        <v>0</v>
      </c>
      <c r="I31" s="302">
        <v>250</v>
      </c>
      <c r="J31" s="302">
        <v>0</v>
      </c>
      <c r="K31" s="302">
        <v>0</v>
      </c>
      <c r="L31" s="303">
        <v>0</v>
      </c>
      <c r="M31" s="304">
        <v>0</v>
      </c>
      <c r="N31" s="302">
        <v>7064</v>
      </c>
      <c r="O31" s="302">
        <v>143</v>
      </c>
      <c r="P31" s="302">
        <v>2721.7440000000001</v>
      </c>
      <c r="Q31" s="302">
        <v>4</v>
      </c>
    </row>
    <row r="32" spans="1:17" x14ac:dyDescent="0.2">
      <c r="A32" s="283">
        <v>889</v>
      </c>
      <c r="B32" s="283" t="s">
        <v>28</v>
      </c>
      <c r="C32" s="302">
        <v>13482</v>
      </c>
      <c r="D32" s="302">
        <v>2359</v>
      </c>
      <c r="E32" s="302">
        <v>1834</v>
      </c>
      <c r="F32" s="302">
        <v>600</v>
      </c>
      <c r="G32" s="302">
        <v>0</v>
      </c>
      <c r="H32" s="302">
        <v>0</v>
      </c>
      <c r="I32" s="302">
        <v>8960</v>
      </c>
      <c r="J32" s="302">
        <v>0</v>
      </c>
      <c r="K32" s="302">
        <v>301.60000000000002</v>
      </c>
      <c r="L32" s="303">
        <v>24</v>
      </c>
      <c r="M32" s="304">
        <v>44.8</v>
      </c>
      <c r="N32" s="302">
        <v>2777</v>
      </c>
      <c r="O32" s="302">
        <v>139</v>
      </c>
      <c r="P32" s="302">
        <v>4872.5940000000001</v>
      </c>
      <c r="Q32" s="302">
        <v>3</v>
      </c>
    </row>
    <row r="33" spans="1:17" x14ac:dyDescent="0.2">
      <c r="A33" s="283">
        <v>1945</v>
      </c>
      <c r="B33" s="283" t="s">
        <v>654</v>
      </c>
      <c r="C33" s="302">
        <v>34992</v>
      </c>
      <c r="D33" s="302">
        <v>5884</v>
      </c>
      <c r="E33" s="302">
        <v>5135</v>
      </c>
      <c r="F33" s="302">
        <v>750</v>
      </c>
      <c r="G33" s="302">
        <v>0</v>
      </c>
      <c r="H33" s="302">
        <v>0</v>
      </c>
      <c r="I33" s="302">
        <v>7700</v>
      </c>
      <c r="J33" s="302">
        <v>2127.1</v>
      </c>
      <c r="K33" s="302">
        <v>654.4</v>
      </c>
      <c r="L33" s="303">
        <v>0</v>
      </c>
      <c r="M33" s="304">
        <v>0</v>
      </c>
      <c r="N33" s="302">
        <v>8631</v>
      </c>
      <c r="O33" s="302">
        <v>697</v>
      </c>
      <c r="P33" s="302">
        <v>10838.196</v>
      </c>
      <c r="Q33" s="302">
        <v>12</v>
      </c>
    </row>
    <row r="34" spans="1:17" x14ac:dyDescent="0.2">
      <c r="A34" s="283">
        <v>1724</v>
      </c>
      <c r="B34" s="283" t="s">
        <v>31</v>
      </c>
      <c r="C34" s="302">
        <v>18635</v>
      </c>
      <c r="D34" s="302">
        <v>3379</v>
      </c>
      <c r="E34" s="302">
        <v>1891</v>
      </c>
      <c r="F34" s="302">
        <v>200</v>
      </c>
      <c r="G34" s="302">
        <v>0</v>
      </c>
      <c r="H34" s="302">
        <v>0</v>
      </c>
      <c r="I34" s="302">
        <v>3380</v>
      </c>
      <c r="J34" s="302">
        <v>0</v>
      </c>
      <c r="K34" s="302">
        <v>0</v>
      </c>
      <c r="L34" s="303">
        <v>0</v>
      </c>
      <c r="M34" s="304">
        <v>0</v>
      </c>
      <c r="N34" s="302">
        <v>10105</v>
      </c>
      <c r="O34" s="302">
        <v>71</v>
      </c>
      <c r="P34" s="302">
        <v>4485.6899999999996</v>
      </c>
      <c r="Q34" s="302">
        <v>9</v>
      </c>
    </row>
    <row r="35" spans="1:17" x14ac:dyDescent="0.2">
      <c r="A35" s="283">
        <v>893</v>
      </c>
      <c r="B35" s="283" t="s">
        <v>32</v>
      </c>
      <c r="C35" s="302">
        <v>13085</v>
      </c>
      <c r="D35" s="302">
        <v>2155</v>
      </c>
      <c r="E35" s="302">
        <v>1740</v>
      </c>
      <c r="F35" s="302">
        <v>170</v>
      </c>
      <c r="G35" s="302">
        <v>0</v>
      </c>
      <c r="H35" s="302">
        <v>0</v>
      </c>
      <c r="I35" s="302">
        <v>1340</v>
      </c>
      <c r="J35" s="302">
        <v>0</v>
      </c>
      <c r="K35" s="302">
        <v>0</v>
      </c>
      <c r="L35" s="303">
        <v>0</v>
      </c>
      <c r="M35" s="304">
        <v>0</v>
      </c>
      <c r="N35" s="302">
        <v>10270</v>
      </c>
      <c r="O35" s="302">
        <v>580</v>
      </c>
      <c r="P35" s="302">
        <v>1845.2570000000001</v>
      </c>
      <c r="Q35" s="302">
        <v>11</v>
      </c>
    </row>
    <row r="36" spans="1:17" x14ac:dyDescent="0.2">
      <c r="A36" s="283">
        <v>373</v>
      </c>
      <c r="B36" s="283" t="s">
        <v>33</v>
      </c>
      <c r="C36" s="302">
        <v>29839</v>
      </c>
      <c r="D36" s="302">
        <v>4644</v>
      </c>
      <c r="E36" s="302">
        <v>3944</v>
      </c>
      <c r="F36" s="302">
        <v>460</v>
      </c>
      <c r="G36" s="302">
        <v>0</v>
      </c>
      <c r="H36" s="302">
        <v>0</v>
      </c>
      <c r="I36" s="302">
        <v>7320</v>
      </c>
      <c r="J36" s="302">
        <v>480.94</v>
      </c>
      <c r="K36" s="302">
        <v>1507.2</v>
      </c>
      <c r="L36" s="303">
        <v>0</v>
      </c>
      <c r="M36" s="304">
        <v>234</v>
      </c>
      <c r="N36" s="302">
        <v>9863</v>
      </c>
      <c r="O36" s="302">
        <v>102</v>
      </c>
      <c r="P36" s="302">
        <v>15101.098</v>
      </c>
      <c r="Q36" s="302">
        <v>5</v>
      </c>
    </row>
    <row r="37" spans="1:17" x14ac:dyDescent="0.2">
      <c r="A37" s="283">
        <v>748</v>
      </c>
      <c r="B37" s="283" t="s">
        <v>34</v>
      </c>
      <c r="C37" s="302">
        <v>67496</v>
      </c>
      <c r="D37" s="302">
        <v>12347</v>
      </c>
      <c r="E37" s="302">
        <v>9772</v>
      </c>
      <c r="F37" s="302">
        <v>8090</v>
      </c>
      <c r="G37" s="302">
        <v>0</v>
      </c>
      <c r="H37" s="302">
        <v>0</v>
      </c>
      <c r="I37" s="302">
        <v>84420</v>
      </c>
      <c r="J37" s="302">
        <v>2467.56</v>
      </c>
      <c r="K37" s="302">
        <v>4131.2</v>
      </c>
      <c r="L37" s="303">
        <v>0</v>
      </c>
      <c r="M37" s="304">
        <v>0</v>
      </c>
      <c r="N37" s="302">
        <v>7984</v>
      </c>
      <c r="O37" s="302">
        <v>1329</v>
      </c>
      <c r="P37" s="302">
        <v>58636.622000000003</v>
      </c>
      <c r="Q37" s="302">
        <v>8</v>
      </c>
    </row>
    <row r="38" spans="1:17" x14ac:dyDescent="0.2">
      <c r="A38" s="283">
        <v>1859</v>
      </c>
      <c r="B38" s="283" t="s">
        <v>35</v>
      </c>
      <c r="C38" s="302">
        <v>43747</v>
      </c>
      <c r="D38" s="302">
        <v>7902</v>
      </c>
      <c r="E38" s="302">
        <v>5678</v>
      </c>
      <c r="F38" s="302">
        <v>720</v>
      </c>
      <c r="G38" s="302">
        <v>0</v>
      </c>
      <c r="H38" s="302">
        <v>0</v>
      </c>
      <c r="I38" s="302">
        <v>18740</v>
      </c>
      <c r="J38" s="302">
        <v>2210.38</v>
      </c>
      <c r="K38" s="302">
        <v>1037.5999999999999</v>
      </c>
      <c r="L38" s="303">
        <v>0</v>
      </c>
      <c r="M38" s="304">
        <v>0</v>
      </c>
      <c r="N38" s="302">
        <v>25805</v>
      </c>
      <c r="O38" s="302">
        <v>217</v>
      </c>
      <c r="P38" s="302">
        <v>13310.82</v>
      </c>
      <c r="Q38" s="302">
        <v>23</v>
      </c>
    </row>
    <row r="39" spans="1:17" x14ac:dyDescent="0.2">
      <c r="A39" s="283">
        <v>1721</v>
      </c>
      <c r="B39" s="283" t="s">
        <v>36</v>
      </c>
      <c r="C39" s="302">
        <v>31240</v>
      </c>
      <c r="D39" s="302">
        <v>6121</v>
      </c>
      <c r="E39" s="302">
        <v>3264</v>
      </c>
      <c r="F39" s="302">
        <v>495</v>
      </c>
      <c r="G39" s="302">
        <v>0</v>
      </c>
      <c r="H39" s="302">
        <v>0</v>
      </c>
      <c r="I39" s="302">
        <v>6340</v>
      </c>
      <c r="J39" s="302">
        <v>0</v>
      </c>
      <c r="K39" s="302">
        <v>759.2</v>
      </c>
      <c r="L39" s="303">
        <v>0</v>
      </c>
      <c r="M39" s="304">
        <v>0</v>
      </c>
      <c r="N39" s="302">
        <v>8971</v>
      </c>
      <c r="O39" s="302">
        <v>69</v>
      </c>
      <c r="P39" s="302">
        <v>8899.5239999999994</v>
      </c>
      <c r="Q39" s="302">
        <v>8</v>
      </c>
    </row>
    <row r="40" spans="1:17" x14ac:dyDescent="0.2">
      <c r="A40" s="283">
        <v>753</v>
      </c>
      <c r="B40" s="283" t="s">
        <v>38</v>
      </c>
      <c r="C40" s="302">
        <v>29988</v>
      </c>
      <c r="D40" s="302">
        <v>5809</v>
      </c>
      <c r="E40" s="302">
        <v>3109</v>
      </c>
      <c r="F40" s="302">
        <v>1275</v>
      </c>
      <c r="G40" s="302">
        <v>0</v>
      </c>
      <c r="H40" s="302">
        <v>0</v>
      </c>
      <c r="I40" s="302">
        <v>18200</v>
      </c>
      <c r="J40" s="302">
        <v>0</v>
      </c>
      <c r="K40" s="302">
        <v>1470.4</v>
      </c>
      <c r="L40" s="303">
        <v>0</v>
      </c>
      <c r="M40" s="304">
        <v>0</v>
      </c>
      <c r="N40" s="302">
        <v>3430</v>
      </c>
      <c r="O40" s="302">
        <v>80</v>
      </c>
      <c r="P40" s="302">
        <v>18572.223999999998</v>
      </c>
      <c r="Q40" s="302">
        <v>2</v>
      </c>
    </row>
    <row r="41" spans="1:17" x14ac:dyDescent="0.2">
      <c r="A41" s="283">
        <v>209</v>
      </c>
      <c r="B41" s="283" t="s">
        <v>39</v>
      </c>
      <c r="C41" s="302">
        <v>25890</v>
      </c>
      <c r="D41" s="302">
        <v>4843</v>
      </c>
      <c r="E41" s="302">
        <v>2960</v>
      </c>
      <c r="F41" s="302">
        <v>720</v>
      </c>
      <c r="G41" s="302">
        <v>0</v>
      </c>
      <c r="H41" s="302">
        <v>0</v>
      </c>
      <c r="I41" s="302">
        <v>9210</v>
      </c>
      <c r="J41" s="302">
        <v>148.5</v>
      </c>
      <c r="K41" s="302">
        <v>0</v>
      </c>
      <c r="L41" s="303">
        <v>0</v>
      </c>
      <c r="M41" s="304">
        <v>0</v>
      </c>
      <c r="N41" s="302">
        <v>4337</v>
      </c>
      <c r="O41" s="302">
        <v>372</v>
      </c>
      <c r="P41" s="302">
        <v>11527.460999999999</v>
      </c>
      <c r="Q41" s="302">
        <v>7</v>
      </c>
    </row>
    <row r="42" spans="1:17" x14ac:dyDescent="0.2">
      <c r="A42" s="283">
        <v>375</v>
      </c>
      <c r="B42" s="283" t="s">
        <v>40</v>
      </c>
      <c r="C42" s="302">
        <v>41626</v>
      </c>
      <c r="D42" s="302">
        <v>8048</v>
      </c>
      <c r="E42" s="302">
        <v>6359</v>
      </c>
      <c r="F42" s="302">
        <v>3820</v>
      </c>
      <c r="G42" s="302">
        <v>0</v>
      </c>
      <c r="H42" s="302">
        <v>0</v>
      </c>
      <c r="I42" s="302">
        <v>21160</v>
      </c>
      <c r="J42" s="302">
        <v>497.54</v>
      </c>
      <c r="K42" s="302">
        <v>1135.2</v>
      </c>
      <c r="L42" s="303">
        <v>0</v>
      </c>
      <c r="M42" s="304">
        <v>0</v>
      </c>
      <c r="N42" s="302">
        <v>1837</v>
      </c>
      <c r="O42" s="302">
        <v>52</v>
      </c>
      <c r="P42" s="302">
        <v>53610.04</v>
      </c>
      <c r="Q42" s="302">
        <v>3</v>
      </c>
    </row>
    <row r="43" spans="1:17" x14ac:dyDescent="0.2">
      <c r="A43" s="283">
        <v>1728</v>
      </c>
      <c r="B43" s="283" t="s">
        <v>42</v>
      </c>
      <c r="C43" s="302">
        <v>20390</v>
      </c>
      <c r="D43" s="302">
        <v>3826</v>
      </c>
      <c r="E43" s="302">
        <v>2299</v>
      </c>
      <c r="F43" s="302">
        <v>270</v>
      </c>
      <c r="G43" s="302">
        <v>0</v>
      </c>
      <c r="H43" s="302">
        <v>0</v>
      </c>
      <c r="I43" s="302">
        <v>4570</v>
      </c>
      <c r="J43" s="302">
        <v>661.32</v>
      </c>
      <c r="K43" s="302">
        <v>1626.4</v>
      </c>
      <c r="L43" s="303">
        <v>0</v>
      </c>
      <c r="M43" s="304">
        <v>0</v>
      </c>
      <c r="N43" s="302">
        <v>7531</v>
      </c>
      <c r="O43" s="302">
        <v>32</v>
      </c>
      <c r="P43" s="302">
        <v>6619.223</v>
      </c>
      <c r="Q43" s="302">
        <v>9</v>
      </c>
    </row>
    <row r="44" spans="1:17" x14ac:dyDescent="0.2">
      <c r="A44" s="283">
        <v>376</v>
      </c>
      <c r="B44" s="283" t="s">
        <v>43</v>
      </c>
      <c r="C44" s="302">
        <v>11540</v>
      </c>
      <c r="D44" s="302">
        <v>2568</v>
      </c>
      <c r="E44" s="302">
        <v>1062</v>
      </c>
      <c r="F44" s="302">
        <v>600</v>
      </c>
      <c r="G44" s="302">
        <v>0</v>
      </c>
      <c r="H44" s="302">
        <v>0</v>
      </c>
      <c r="I44" s="302">
        <v>580</v>
      </c>
      <c r="J44" s="302">
        <v>0</v>
      </c>
      <c r="K44" s="302">
        <v>0</v>
      </c>
      <c r="L44" s="303">
        <v>0</v>
      </c>
      <c r="M44" s="304">
        <v>0</v>
      </c>
      <c r="N44" s="302">
        <v>1102</v>
      </c>
      <c r="O44" s="302">
        <v>454</v>
      </c>
      <c r="P44" s="302">
        <v>5607.1469999999999</v>
      </c>
      <c r="Q44" s="302">
        <v>3</v>
      </c>
    </row>
    <row r="45" spans="1:17" x14ac:dyDescent="0.2">
      <c r="A45" s="283">
        <v>377</v>
      </c>
      <c r="B45" s="283" t="s">
        <v>44</v>
      </c>
      <c r="C45" s="302">
        <v>23571</v>
      </c>
      <c r="D45" s="302">
        <v>5207</v>
      </c>
      <c r="E45" s="302">
        <v>1966</v>
      </c>
      <c r="F45" s="302">
        <v>510</v>
      </c>
      <c r="G45" s="302">
        <v>0</v>
      </c>
      <c r="H45" s="302">
        <v>0</v>
      </c>
      <c r="I45" s="302">
        <v>1010</v>
      </c>
      <c r="J45" s="302">
        <v>0</v>
      </c>
      <c r="K45" s="302">
        <v>1305.5999999999999</v>
      </c>
      <c r="L45" s="303">
        <v>557.20000000000005</v>
      </c>
      <c r="M45" s="304">
        <v>125</v>
      </c>
      <c r="N45" s="302">
        <v>3983</v>
      </c>
      <c r="O45" s="302">
        <v>79</v>
      </c>
      <c r="P45" s="302">
        <v>11444.871999999999</v>
      </c>
      <c r="Q45" s="302">
        <v>5</v>
      </c>
    </row>
    <row r="46" spans="1:17" x14ac:dyDescent="0.2">
      <c r="A46" s="283">
        <v>1901</v>
      </c>
      <c r="B46" s="283" t="s">
        <v>509</v>
      </c>
      <c r="C46" s="302">
        <v>34872</v>
      </c>
      <c r="D46" s="302">
        <v>7499</v>
      </c>
      <c r="E46" s="302">
        <v>3325</v>
      </c>
      <c r="F46" s="302">
        <v>1560</v>
      </c>
      <c r="G46" s="302">
        <v>0</v>
      </c>
      <c r="H46" s="302">
        <v>0</v>
      </c>
      <c r="I46" s="302">
        <v>4350</v>
      </c>
      <c r="J46" s="302">
        <v>0</v>
      </c>
      <c r="K46" s="302">
        <v>0</v>
      </c>
      <c r="L46" s="303">
        <v>0</v>
      </c>
      <c r="M46" s="304">
        <v>0</v>
      </c>
      <c r="N46" s="302">
        <v>7567</v>
      </c>
      <c r="O46" s="302">
        <v>1297</v>
      </c>
      <c r="P46" s="302">
        <v>17227.727999999999</v>
      </c>
      <c r="Q46" s="302">
        <v>18</v>
      </c>
    </row>
    <row r="47" spans="1:17" x14ac:dyDescent="0.2">
      <c r="A47" s="283">
        <v>755</v>
      </c>
      <c r="B47" s="283" t="s">
        <v>45</v>
      </c>
      <c r="C47" s="302">
        <v>10785</v>
      </c>
      <c r="D47" s="302">
        <v>2176</v>
      </c>
      <c r="E47" s="302">
        <v>1085</v>
      </c>
      <c r="F47" s="302">
        <v>110</v>
      </c>
      <c r="G47" s="302">
        <v>0</v>
      </c>
      <c r="H47" s="302">
        <v>0</v>
      </c>
      <c r="I47" s="302">
        <v>2110</v>
      </c>
      <c r="J47" s="302">
        <v>0</v>
      </c>
      <c r="K47" s="302">
        <v>0</v>
      </c>
      <c r="L47" s="303">
        <v>0</v>
      </c>
      <c r="M47" s="304">
        <v>0</v>
      </c>
      <c r="N47" s="302">
        <v>3451</v>
      </c>
      <c r="O47" s="302">
        <v>1</v>
      </c>
      <c r="P47" s="302">
        <v>2489.1120000000001</v>
      </c>
      <c r="Q47" s="302">
        <v>6</v>
      </c>
    </row>
    <row r="48" spans="1:17" x14ac:dyDescent="0.2">
      <c r="A48" s="283">
        <v>1681</v>
      </c>
      <c r="B48" s="283" t="s">
        <v>46</v>
      </c>
      <c r="C48" s="302">
        <v>25559</v>
      </c>
      <c r="D48" s="302">
        <v>4406</v>
      </c>
      <c r="E48" s="302">
        <v>3471</v>
      </c>
      <c r="F48" s="302">
        <v>280</v>
      </c>
      <c r="G48" s="302">
        <v>0</v>
      </c>
      <c r="H48" s="302">
        <v>0</v>
      </c>
      <c r="I48" s="302">
        <v>3660</v>
      </c>
      <c r="J48" s="302">
        <v>0</v>
      </c>
      <c r="K48" s="302">
        <v>148</v>
      </c>
      <c r="L48" s="303">
        <v>0</v>
      </c>
      <c r="M48" s="304">
        <v>0</v>
      </c>
      <c r="N48" s="302">
        <v>27482</v>
      </c>
      <c r="O48" s="302">
        <v>307</v>
      </c>
      <c r="P48" s="302">
        <v>3199.6579999999999</v>
      </c>
      <c r="Q48" s="302">
        <v>37</v>
      </c>
    </row>
    <row r="49" spans="1:17" x14ac:dyDescent="0.2">
      <c r="A49" s="283">
        <v>147</v>
      </c>
      <c r="B49" s="283" t="s">
        <v>47</v>
      </c>
      <c r="C49" s="302">
        <v>23312</v>
      </c>
      <c r="D49" s="302">
        <v>4942</v>
      </c>
      <c r="E49" s="302">
        <v>2660</v>
      </c>
      <c r="F49" s="302">
        <v>615</v>
      </c>
      <c r="G49" s="302">
        <v>0</v>
      </c>
      <c r="H49" s="302">
        <v>0</v>
      </c>
      <c r="I49" s="302">
        <v>13150</v>
      </c>
      <c r="J49" s="302">
        <v>0</v>
      </c>
      <c r="K49" s="302">
        <v>265.60000000000002</v>
      </c>
      <c r="L49" s="303">
        <v>0</v>
      </c>
      <c r="M49" s="304">
        <v>0</v>
      </c>
      <c r="N49" s="302">
        <v>2597</v>
      </c>
      <c r="O49" s="302">
        <v>19</v>
      </c>
      <c r="P49" s="302">
        <v>12472.2</v>
      </c>
      <c r="Q49" s="302">
        <v>3</v>
      </c>
    </row>
    <row r="50" spans="1:17" x14ac:dyDescent="0.2">
      <c r="A50" s="283">
        <v>654</v>
      </c>
      <c r="B50" s="283" t="s">
        <v>48</v>
      </c>
      <c r="C50" s="302">
        <v>22739</v>
      </c>
      <c r="D50" s="302">
        <v>4725</v>
      </c>
      <c r="E50" s="302">
        <v>2658</v>
      </c>
      <c r="F50" s="302">
        <v>325</v>
      </c>
      <c r="G50" s="302">
        <v>0</v>
      </c>
      <c r="H50" s="302">
        <v>0</v>
      </c>
      <c r="I50" s="302">
        <v>5250</v>
      </c>
      <c r="J50" s="302">
        <v>0</v>
      </c>
      <c r="K50" s="302">
        <v>0</v>
      </c>
      <c r="L50" s="303">
        <v>0</v>
      </c>
      <c r="M50" s="304">
        <v>0</v>
      </c>
      <c r="N50" s="302">
        <v>14141</v>
      </c>
      <c r="O50" s="302">
        <v>279</v>
      </c>
      <c r="P50" s="302">
        <v>3274.88</v>
      </c>
      <c r="Q50" s="302">
        <v>18</v>
      </c>
    </row>
    <row r="51" spans="1:17" x14ac:dyDescent="0.2">
      <c r="A51" s="283">
        <v>756</v>
      </c>
      <c r="B51" s="283" t="s">
        <v>49</v>
      </c>
      <c r="C51" s="302">
        <v>29365</v>
      </c>
      <c r="D51" s="302">
        <v>5154</v>
      </c>
      <c r="E51" s="302">
        <v>3551</v>
      </c>
      <c r="F51" s="302">
        <v>815</v>
      </c>
      <c r="G51" s="302">
        <v>0</v>
      </c>
      <c r="H51" s="302">
        <v>0</v>
      </c>
      <c r="I51" s="302">
        <v>11610</v>
      </c>
      <c r="J51" s="302">
        <v>419.76</v>
      </c>
      <c r="K51" s="302">
        <v>2176.8000000000002</v>
      </c>
      <c r="L51" s="303">
        <v>0</v>
      </c>
      <c r="M51" s="304">
        <v>165.7</v>
      </c>
      <c r="N51" s="302">
        <v>11134</v>
      </c>
      <c r="O51" s="302">
        <v>250</v>
      </c>
      <c r="P51" s="302">
        <v>8901.098</v>
      </c>
      <c r="Q51" s="302">
        <v>13</v>
      </c>
    </row>
    <row r="52" spans="1:17" x14ac:dyDescent="0.2">
      <c r="A52" s="283">
        <v>757</v>
      </c>
      <c r="B52" s="283" t="s">
        <v>50</v>
      </c>
      <c r="C52" s="302">
        <v>32985</v>
      </c>
      <c r="D52" s="302">
        <v>6307</v>
      </c>
      <c r="E52" s="302">
        <v>4186</v>
      </c>
      <c r="F52" s="302">
        <v>1535</v>
      </c>
      <c r="G52" s="302">
        <v>0</v>
      </c>
      <c r="H52" s="302">
        <v>0</v>
      </c>
      <c r="I52" s="302">
        <v>17820</v>
      </c>
      <c r="J52" s="302">
        <v>951.16</v>
      </c>
      <c r="K52" s="302">
        <v>1685.6</v>
      </c>
      <c r="L52" s="303">
        <v>0</v>
      </c>
      <c r="M52" s="304">
        <v>0</v>
      </c>
      <c r="N52" s="302">
        <v>6898</v>
      </c>
      <c r="O52" s="302">
        <v>133</v>
      </c>
      <c r="P52" s="302">
        <v>17183.080000000002</v>
      </c>
      <c r="Q52" s="302">
        <v>5</v>
      </c>
    </row>
    <row r="53" spans="1:17" x14ac:dyDescent="0.2">
      <c r="A53" s="283">
        <v>758</v>
      </c>
      <c r="B53" s="283" t="s">
        <v>51</v>
      </c>
      <c r="C53" s="302">
        <v>184069</v>
      </c>
      <c r="D53" s="302">
        <v>34583</v>
      </c>
      <c r="E53" s="302">
        <v>25871</v>
      </c>
      <c r="F53" s="302">
        <v>14870</v>
      </c>
      <c r="G53" s="302">
        <v>0</v>
      </c>
      <c r="H53" s="302">
        <v>0</v>
      </c>
      <c r="I53" s="302">
        <v>288940</v>
      </c>
      <c r="J53" s="302">
        <v>7109.9924000000001</v>
      </c>
      <c r="K53" s="302">
        <v>9054.4</v>
      </c>
      <c r="L53" s="303">
        <v>0</v>
      </c>
      <c r="M53" s="304">
        <v>0</v>
      </c>
      <c r="N53" s="302">
        <v>12559</v>
      </c>
      <c r="O53" s="302">
        <v>310</v>
      </c>
      <c r="P53" s="302">
        <v>192039.451</v>
      </c>
      <c r="Q53" s="302">
        <v>6</v>
      </c>
    </row>
    <row r="54" spans="1:17" x14ac:dyDescent="0.2">
      <c r="A54" s="283">
        <v>501</v>
      </c>
      <c r="B54" s="283" t="s">
        <v>52</v>
      </c>
      <c r="C54" s="302">
        <v>17271</v>
      </c>
      <c r="D54" s="302">
        <v>2978</v>
      </c>
      <c r="E54" s="302">
        <v>1804</v>
      </c>
      <c r="F54" s="302">
        <v>520</v>
      </c>
      <c r="G54" s="302">
        <v>0</v>
      </c>
      <c r="H54" s="302">
        <v>0</v>
      </c>
      <c r="I54" s="302">
        <v>2110</v>
      </c>
      <c r="J54" s="302">
        <v>725.86</v>
      </c>
      <c r="K54" s="302">
        <v>1273.5999999999999</v>
      </c>
      <c r="L54" s="303">
        <v>0</v>
      </c>
      <c r="M54" s="304">
        <v>0</v>
      </c>
      <c r="N54" s="302">
        <v>2756</v>
      </c>
      <c r="O54" s="302">
        <v>359</v>
      </c>
      <c r="P54" s="302">
        <v>7283.0339999999997</v>
      </c>
      <c r="Q54" s="302">
        <v>3</v>
      </c>
    </row>
    <row r="55" spans="1:17" x14ac:dyDescent="0.2">
      <c r="A55" s="283">
        <v>1876</v>
      </c>
      <c r="B55" s="283" t="s">
        <v>53</v>
      </c>
      <c r="C55" s="302">
        <v>36055</v>
      </c>
      <c r="D55" s="302">
        <v>6259</v>
      </c>
      <c r="E55" s="302">
        <v>4316</v>
      </c>
      <c r="F55" s="302">
        <v>395</v>
      </c>
      <c r="G55" s="302">
        <v>0</v>
      </c>
      <c r="H55" s="302">
        <v>0</v>
      </c>
      <c r="I55" s="302">
        <v>6820</v>
      </c>
      <c r="J55" s="302">
        <v>0</v>
      </c>
      <c r="K55" s="302">
        <v>268.8</v>
      </c>
      <c r="L55" s="303">
        <v>0</v>
      </c>
      <c r="M55" s="304">
        <v>0</v>
      </c>
      <c r="N55" s="302">
        <v>28348</v>
      </c>
      <c r="O55" s="302">
        <v>294</v>
      </c>
      <c r="P55" s="302">
        <v>6331.94</v>
      </c>
      <c r="Q55" s="302">
        <v>24</v>
      </c>
    </row>
    <row r="56" spans="1:17" x14ac:dyDescent="0.2">
      <c r="A56" s="283">
        <v>213</v>
      </c>
      <c r="B56" s="283" t="s">
        <v>54</v>
      </c>
      <c r="C56" s="302">
        <v>20726</v>
      </c>
      <c r="D56" s="302">
        <v>3502</v>
      </c>
      <c r="E56" s="302">
        <v>2492</v>
      </c>
      <c r="F56" s="302">
        <v>910</v>
      </c>
      <c r="G56" s="302">
        <v>0</v>
      </c>
      <c r="H56" s="302">
        <v>0</v>
      </c>
      <c r="I56" s="302">
        <v>5280</v>
      </c>
      <c r="J56" s="302">
        <v>259.5</v>
      </c>
      <c r="K56" s="302">
        <v>0</v>
      </c>
      <c r="L56" s="303">
        <v>0</v>
      </c>
      <c r="M56" s="304">
        <v>0</v>
      </c>
      <c r="N56" s="302">
        <v>8362</v>
      </c>
      <c r="O56" s="302">
        <v>140</v>
      </c>
      <c r="P56" s="302">
        <v>7642.25</v>
      </c>
      <c r="Q56" s="302">
        <v>7</v>
      </c>
    </row>
    <row r="57" spans="1:17" x14ac:dyDescent="0.2">
      <c r="A57" s="283">
        <v>899</v>
      </c>
      <c r="B57" s="283" t="s">
        <v>55</v>
      </c>
      <c r="C57" s="302">
        <v>27821</v>
      </c>
      <c r="D57" s="302">
        <v>4356</v>
      </c>
      <c r="E57" s="302">
        <v>5404</v>
      </c>
      <c r="F57" s="302">
        <v>895</v>
      </c>
      <c r="G57" s="302">
        <v>0</v>
      </c>
      <c r="H57" s="302">
        <v>0</v>
      </c>
      <c r="I57" s="302">
        <v>24020</v>
      </c>
      <c r="J57" s="302">
        <v>188.1</v>
      </c>
      <c r="K57" s="302">
        <v>94.4</v>
      </c>
      <c r="L57" s="303">
        <v>0</v>
      </c>
      <c r="M57" s="304">
        <v>0</v>
      </c>
      <c r="N57" s="302">
        <v>1725</v>
      </c>
      <c r="O57" s="302">
        <v>9</v>
      </c>
      <c r="P57" s="302">
        <v>24514.282999999999</v>
      </c>
      <c r="Q57" s="302">
        <v>1</v>
      </c>
    </row>
    <row r="58" spans="1:17" x14ac:dyDescent="0.2">
      <c r="A58" s="283">
        <v>312</v>
      </c>
      <c r="B58" s="283" t="s">
        <v>56</v>
      </c>
      <c r="C58" s="302">
        <v>15191</v>
      </c>
      <c r="D58" s="302">
        <v>3329</v>
      </c>
      <c r="E58" s="302">
        <v>1230</v>
      </c>
      <c r="F58" s="302">
        <v>410</v>
      </c>
      <c r="G58" s="302">
        <v>0</v>
      </c>
      <c r="H58" s="302">
        <v>0</v>
      </c>
      <c r="I58" s="302">
        <v>610</v>
      </c>
      <c r="J58" s="302">
        <v>44.98</v>
      </c>
      <c r="K58" s="302">
        <v>0</v>
      </c>
      <c r="L58" s="303">
        <v>0</v>
      </c>
      <c r="M58" s="304">
        <v>0</v>
      </c>
      <c r="N58" s="302">
        <v>3689</v>
      </c>
      <c r="O58" s="302">
        <v>68</v>
      </c>
      <c r="P58" s="302">
        <v>4354.42</v>
      </c>
      <c r="Q58" s="302">
        <v>3</v>
      </c>
    </row>
    <row r="59" spans="1:17" x14ac:dyDescent="0.2">
      <c r="A59" s="283">
        <v>313</v>
      </c>
      <c r="B59" s="283" t="s">
        <v>57</v>
      </c>
      <c r="C59" s="302">
        <v>21866</v>
      </c>
      <c r="D59" s="302">
        <v>5102</v>
      </c>
      <c r="E59" s="302">
        <v>2050</v>
      </c>
      <c r="F59" s="302">
        <v>690</v>
      </c>
      <c r="G59" s="302">
        <v>0</v>
      </c>
      <c r="H59" s="302">
        <v>0</v>
      </c>
      <c r="I59" s="302">
        <v>6410</v>
      </c>
      <c r="J59" s="302">
        <v>0</v>
      </c>
      <c r="K59" s="302">
        <v>324.8</v>
      </c>
      <c r="L59" s="303">
        <v>0</v>
      </c>
      <c r="M59" s="304">
        <v>78.2</v>
      </c>
      <c r="N59" s="302">
        <v>3039</v>
      </c>
      <c r="O59" s="302">
        <v>442</v>
      </c>
      <c r="P59" s="302">
        <v>10287.368</v>
      </c>
      <c r="Q59" s="302">
        <v>2</v>
      </c>
    </row>
    <row r="60" spans="1:17" x14ac:dyDescent="0.2">
      <c r="A60" s="283">
        <v>214</v>
      </c>
      <c r="B60" s="283" t="s">
        <v>58</v>
      </c>
      <c r="C60" s="302">
        <v>26749</v>
      </c>
      <c r="D60" s="302">
        <v>5171</v>
      </c>
      <c r="E60" s="302">
        <v>2739</v>
      </c>
      <c r="F60" s="302">
        <v>405</v>
      </c>
      <c r="G60" s="302">
        <v>0</v>
      </c>
      <c r="H60" s="302">
        <v>0</v>
      </c>
      <c r="I60" s="302">
        <v>1010</v>
      </c>
      <c r="J60" s="302">
        <v>0</v>
      </c>
      <c r="K60" s="302">
        <v>0</v>
      </c>
      <c r="L60" s="303">
        <v>0</v>
      </c>
      <c r="M60" s="304">
        <v>0</v>
      </c>
      <c r="N60" s="302">
        <v>13359</v>
      </c>
      <c r="O60" s="302">
        <v>933</v>
      </c>
      <c r="P60" s="302">
        <v>3313.0320000000002</v>
      </c>
      <c r="Q60" s="302">
        <v>22</v>
      </c>
    </row>
    <row r="61" spans="1:17" x14ac:dyDescent="0.2">
      <c r="A61" s="283">
        <v>502</v>
      </c>
      <c r="B61" s="283" t="s">
        <v>60</v>
      </c>
      <c r="C61" s="302">
        <v>67122</v>
      </c>
      <c r="D61" s="302">
        <v>13004</v>
      </c>
      <c r="E61" s="302">
        <v>10163</v>
      </c>
      <c r="F61" s="302">
        <v>10135</v>
      </c>
      <c r="G61" s="302">
        <v>0</v>
      </c>
      <c r="H61" s="302">
        <v>0</v>
      </c>
      <c r="I61" s="302">
        <v>33850</v>
      </c>
      <c r="J61" s="302">
        <v>1728.28</v>
      </c>
      <c r="K61" s="302">
        <v>2063.1999999999998</v>
      </c>
      <c r="L61" s="303">
        <v>0</v>
      </c>
      <c r="M61" s="304">
        <v>0</v>
      </c>
      <c r="N61" s="302">
        <v>1422</v>
      </c>
      <c r="O61" s="302">
        <v>118</v>
      </c>
      <c r="P61" s="302">
        <v>73302.080000000002</v>
      </c>
      <c r="Q61" s="302">
        <v>1</v>
      </c>
    </row>
    <row r="62" spans="1:17" x14ac:dyDescent="0.2">
      <c r="A62" s="283">
        <v>383</v>
      </c>
      <c r="B62" s="283" t="s">
        <v>61</v>
      </c>
      <c r="C62" s="302">
        <v>35986</v>
      </c>
      <c r="D62" s="302">
        <v>6574</v>
      </c>
      <c r="E62" s="302">
        <v>3695</v>
      </c>
      <c r="F62" s="302">
        <v>680</v>
      </c>
      <c r="G62" s="302">
        <v>0</v>
      </c>
      <c r="H62" s="302">
        <v>0</v>
      </c>
      <c r="I62" s="302">
        <v>8480</v>
      </c>
      <c r="J62" s="302">
        <v>124.56</v>
      </c>
      <c r="K62" s="302">
        <v>2708</v>
      </c>
      <c r="L62" s="303">
        <v>0</v>
      </c>
      <c r="M62" s="304">
        <v>0</v>
      </c>
      <c r="N62" s="302">
        <v>4955</v>
      </c>
      <c r="O62" s="302">
        <v>567</v>
      </c>
      <c r="P62" s="302">
        <v>22215.599999999999</v>
      </c>
      <c r="Q62" s="302">
        <v>7</v>
      </c>
    </row>
    <row r="63" spans="1:17" x14ac:dyDescent="0.2">
      <c r="A63" s="283">
        <v>109</v>
      </c>
      <c r="B63" s="283" t="s">
        <v>62</v>
      </c>
      <c r="C63" s="302">
        <v>35297</v>
      </c>
      <c r="D63" s="302">
        <v>6485</v>
      </c>
      <c r="E63" s="302">
        <v>5139</v>
      </c>
      <c r="F63" s="302">
        <v>640</v>
      </c>
      <c r="G63" s="302">
        <v>0</v>
      </c>
      <c r="H63" s="302">
        <v>0</v>
      </c>
      <c r="I63" s="302">
        <v>18100</v>
      </c>
      <c r="J63" s="302">
        <v>120.78</v>
      </c>
      <c r="K63" s="302">
        <v>1045.5999999999999</v>
      </c>
      <c r="L63" s="303">
        <v>0</v>
      </c>
      <c r="M63" s="304">
        <v>0</v>
      </c>
      <c r="N63" s="302">
        <v>29614</v>
      </c>
      <c r="O63" s="302">
        <v>355</v>
      </c>
      <c r="P63" s="302">
        <v>8648.7659999999996</v>
      </c>
      <c r="Q63" s="302">
        <v>27</v>
      </c>
    </row>
    <row r="64" spans="1:17" x14ac:dyDescent="0.2">
      <c r="A64" s="283">
        <v>1706</v>
      </c>
      <c r="B64" s="283" t="s">
        <v>63</v>
      </c>
      <c r="C64" s="302">
        <v>21138</v>
      </c>
      <c r="D64" s="302">
        <v>3730</v>
      </c>
      <c r="E64" s="302">
        <v>2516</v>
      </c>
      <c r="F64" s="302">
        <v>585</v>
      </c>
      <c r="G64" s="302">
        <v>0</v>
      </c>
      <c r="H64" s="302">
        <v>0</v>
      </c>
      <c r="I64" s="302">
        <v>5310</v>
      </c>
      <c r="J64" s="302">
        <v>0</v>
      </c>
      <c r="K64" s="302">
        <v>351.2</v>
      </c>
      <c r="L64" s="303">
        <v>0</v>
      </c>
      <c r="M64" s="304">
        <v>206.9</v>
      </c>
      <c r="N64" s="302">
        <v>7651</v>
      </c>
      <c r="O64" s="302">
        <v>154</v>
      </c>
      <c r="P64" s="302">
        <v>5380.4639999999999</v>
      </c>
      <c r="Q64" s="302">
        <v>10</v>
      </c>
    </row>
    <row r="65" spans="1:17" x14ac:dyDescent="0.2">
      <c r="A65" s="283">
        <v>1684</v>
      </c>
      <c r="B65" s="283" t="s">
        <v>65</v>
      </c>
      <c r="C65" s="302">
        <v>25130</v>
      </c>
      <c r="D65" s="302">
        <v>4577</v>
      </c>
      <c r="E65" s="302">
        <v>3338</v>
      </c>
      <c r="F65" s="302">
        <v>1800</v>
      </c>
      <c r="G65" s="302">
        <v>0</v>
      </c>
      <c r="H65" s="302">
        <v>0</v>
      </c>
      <c r="I65" s="302">
        <v>14290</v>
      </c>
      <c r="J65" s="302">
        <v>205.92</v>
      </c>
      <c r="K65" s="302">
        <v>754.4</v>
      </c>
      <c r="L65" s="303">
        <v>0</v>
      </c>
      <c r="M65" s="304">
        <v>0</v>
      </c>
      <c r="N65" s="302">
        <v>5118</v>
      </c>
      <c r="O65" s="302">
        <v>588</v>
      </c>
      <c r="P65" s="302">
        <v>9946.0319999999992</v>
      </c>
      <c r="Q65" s="302">
        <v>5</v>
      </c>
    </row>
    <row r="66" spans="1:17" x14ac:dyDescent="0.2">
      <c r="A66" s="283">
        <v>216</v>
      </c>
      <c r="B66" s="283" t="s">
        <v>66</v>
      </c>
      <c r="C66" s="302">
        <v>28955</v>
      </c>
      <c r="D66" s="302">
        <v>6001</v>
      </c>
      <c r="E66" s="302">
        <v>3466</v>
      </c>
      <c r="F66" s="302">
        <v>3275</v>
      </c>
      <c r="G66" s="302">
        <v>0</v>
      </c>
      <c r="H66" s="302">
        <v>0</v>
      </c>
      <c r="I66" s="302">
        <v>15570</v>
      </c>
      <c r="J66" s="302">
        <v>522.72</v>
      </c>
      <c r="K66" s="302">
        <v>3210.4</v>
      </c>
      <c r="L66" s="303">
        <v>0</v>
      </c>
      <c r="M66" s="304">
        <v>0</v>
      </c>
      <c r="N66" s="302">
        <v>2929</v>
      </c>
      <c r="O66" s="302">
        <v>186</v>
      </c>
      <c r="P66" s="302">
        <v>19031.612000000001</v>
      </c>
      <c r="Q66" s="302">
        <v>1</v>
      </c>
    </row>
    <row r="67" spans="1:17" x14ac:dyDescent="0.2">
      <c r="A67" s="283">
        <v>148</v>
      </c>
      <c r="B67" s="283" t="s">
        <v>67</v>
      </c>
      <c r="C67" s="302">
        <v>28587</v>
      </c>
      <c r="D67" s="302">
        <v>6028</v>
      </c>
      <c r="E67" s="302">
        <v>2959</v>
      </c>
      <c r="F67" s="302">
        <v>335</v>
      </c>
      <c r="G67" s="302">
        <v>0</v>
      </c>
      <c r="H67" s="302">
        <v>0</v>
      </c>
      <c r="I67" s="302">
        <v>11450</v>
      </c>
      <c r="J67" s="302">
        <v>0</v>
      </c>
      <c r="K67" s="302">
        <v>207.2</v>
      </c>
      <c r="L67" s="303">
        <v>0</v>
      </c>
      <c r="M67" s="304">
        <v>22.5</v>
      </c>
      <c r="N67" s="302">
        <v>16500</v>
      </c>
      <c r="O67" s="302">
        <v>152</v>
      </c>
      <c r="P67" s="302">
        <v>6313.6360000000004</v>
      </c>
      <c r="Q67" s="302">
        <v>11</v>
      </c>
    </row>
    <row r="68" spans="1:17" x14ac:dyDescent="0.2">
      <c r="A68" s="283">
        <v>1891</v>
      </c>
      <c r="B68" s="283" t="s">
        <v>385</v>
      </c>
      <c r="C68" s="302">
        <v>18922</v>
      </c>
      <c r="D68" s="302">
        <v>3826</v>
      </c>
      <c r="E68" s="302">
        <v>2819</v>
      </c>
      <c r="F68" s="302">
        <v>190</v>
      </c>
      <c r="G68" s="302">
        <v>0</v>
      </c>
      <c r="H68" s="302">
        <v>0</v>
      </c>
      <c r="I68" s="302">
        <v>5760</v>
      </c>
      <c r="J68" s="302">
        <v>775.04</v>
      </c>
      <c r="K68" s="302">
        <v>0</v>
      </c>
      <c r="L68" s="303">
        <v>0</v>
      </c>
      <c r="M68" s="304">
        <v>0</v>
      </c>
      <c r="N68" s="302">
        <v>8456</v>
      </c>
      <c r="O68" s="302">
        <v>297</v>
      </c>
      <c r="P68" s="302">
        <v>3791.3760000000002</v>
      </c>
      <c r="Q68" s="302">
        <v>9</v>
      </c>
    </row>
    <row r="69" spans="1:17" x14ac:dyDescent="0.2">
      <c r="A69" s="283">
        <v>310</v>
      </c>
      <c r="B69" s="283" t="s">
        <v>68</v>
      </c>
      <c r="C69" s="302">
        <v>43137</v>
      </c>
      <c r="D69" s="302">
        <v>8977</v>
      </c>
      <c r="E69" s="302">
        <v>4971</v>
      </c>
      <c r="F69" s="302">
        <v>2130</v>
      </c>
      <c r="G69" s="302">
        <v>0</v>
      </c>
      <c r="H69" s="302">
        <v>0</v>
      </c>
      <c r="I69" s="302">
        <v>12190</v>
      </c>
      <c r="J69" s="302">
        <v>1103.74</v>
      </c>
      <c r="K69" s="302">
        <v>1995.2</v>
      </c>
      <c r="L69" s="303">
        <v>0</v>
      </c>
      <c r="M69" s="304">
        <v>70.699999999999804</v>
      </c>
      <c r="N69" s="302">
        <v>6616</v>
      </c>
      <c r="O69" s="302">
        <v>97</v>
      </c>
      <c r="P69" s="302">
        <v>25911.912</v>
      </c>
      <c r="Q69" s="302">
        <v>10</v>
      </c>
    </row>
    <row r="70" spans="1:17" x14ac:dyDescent="0.2">
      <c r="A70" s="283">
        <v>1940</v>
      </c>
      <c r="B70" s="283" t="s">
        <v>653</v>
      </c>
      <c r="C70" s="302">
        <v>51564</v>
      </c>
      <c r="D70" s="302">
        <v>10201</v>
      </c>
      <c r="E70" s="302">
        <v>6732</v>
      </c>
      <c r="F70" s="302">
        <v>920</v>
      </c>
      <c r="G70" s="302">
        <v>0</v>
      </c>
      <c r="H70" s="302">
        <v>0</v>
      </c>
      <c r="I70" s="302">
        <v>27570</v>
      </c>
      <c r="J70" s="302">
        <v>0</v>
      </c>
      <c r="K70" s="302">
        <v>1016</v>
      </c>
      <c r="L70" s="303">
        <v>0</v>
      </c>
      <c r="M70" s="304">
        <v>0</v>
      </c>
      <c r="N70" s="302">
        <v>35105</v>
      </c>
      <c r="O70" s="302">
        <v>6711</v>
      </c>
      <c r="P70" s="302">
        <v>13970.218000000001</v>
      </c>
      <c r="Q70" s="302">
        <v>43</v>
      </c>
    </row>
    <row r="71" spans="1:17" x14ac:dyDescent="0.2">
      <c r="A71" s="283">
        <v>736</v>
      </c>
      <c r="B71" s="283" t="s">
        <v>70</v>
      </c>
      <c r="C71" s="302">
        <v>44456</v>
      </c>
      <c r="D71" s="302">
        <v>8608</v>
      </c>
      <c r="E71" s="302">
        <v>4501</v>
      </c>
      <c r="F71" s="302">
        <v>2035</v>
      </c>
      <c r="G71" s="302">
        <v>0</v>
      </c>
      <c r="H71" s="302">
        <v>0</v>
      </c>
      <c r="I71" s="302">
        <v>5210</v>
      </c>
      <c r="J71" s="302">
        <v>0</v>
      </c>
      <c r="K71" s="302">
        <v>1153.5999999999999</v>
      </c>
      <c r="L71" s="303">
        <v>0</v>
      </c>
      <c r="M71" s="304">
        <v>0</v>
      </c>
      <c r="N71" s="302">
        <v>9967</v>
      </c>
      <c r="O71" s="302">
        <v>1731</v>
      </c>
      <c r="P71" s="302">
        <v>17260.32</v>
      </c>
      <c r="Q71" s="302">
        <v>23</v>
      </c>
    </row>
    <row r="72" spans="1:17" x14ac:dyDescent="0.2">
      <c r="A72" s="283">
        <v>1690</v>
      </c>
      <c r="B72" s="283" t="s">
        <v>71</v>
      </c>
      <c r="C72" s="302">
        <v>24330</v>
      </c>
      <c r="D72" s="302">
        <v>4572</v>
      </c>
      <c r="E72" s="302">
        <v>2818</v>
      </c>
      <c r="F72" s="302">
        <v>250</v>
      </c>
      <c r="G72" s="302">
        <v>0</v>
      </c>
      <c r="H72" s="302">
        <v>0</v>
      </c>
      <c r="I72" s="302">
        <v>4970</v>
      </c>
      <c r="J72" s="302">
        <v>0</v>
      </c>
      <c r="K72" s="302">
        <v>0</v>
      </c>
      <c r="L72" s="303">
        <v>0</v>
      </c>
      <c r="M72" s="304">
        <v>0</v>
      </c>
      <c r="N72" s="302">
        <v>22438</v>
      </c>
      <c r="O72" s="302">
        <v>197</v>
      </c>
      <c r="P72" s="302">
        <v>3470.76</v>
      </c>
      <c r="Q72" s="302">
        <v>22</v>
      </c>
    </row>
    <row r="73" spans="1:17" x14ac:dyDescent="0.2">
      <c r="A73" s="283">
        <v>503</v>
      </c>
      <c r="B73" s="283" t="s">
        <v>72</v>
      </c>
      <c r="C73" s="302">
        <v>103595</v>
      </c>
      <c r="D73" s="302">
        <v>15314</v>
      </c>
      <c r="E73" s="302">
        <v>15326</v>
      </c>
      <c r="F73" s="302">
        <v>9555</v>
      </c>
      <c r="G73" s="302">
        <v>0</v>
      </c>
      <c r="H73" s="302">
        <v>0</v>
      </c>
      <c r="I73" s="302">
        <v>88650</v>
      </c>
      <c r="J73" s="302">
        <v>2186.56</v>
      </c>
      <c r="K73" s="302">
        <v>5485.6</v>
      </c>
      <c r="L73" s="303">
        <v>0</v>
      </c>
      <c r="M73" s="304">
        <v>0</v>
      </c>
      <c r="N73" s="302">
        <v>2268</v>
      </c>
      <c r="O73" s="302">
        <v>139</v>
      </c>
      <c r="P73" s="302">
        <v>196143.57</v>
      </c>
      <c r="Q73" s="302">
        <v>1</v>
      </c>
    </row>
    <row r="74" spans="1:17" x14ac:dyDescent="0.2">
      <c r="A74" s="283">
        <v>400</v>
      </c>
      <c r="B74" s="283" t="s">
        <v>74</v>
      </c>
      <c r="C74" s="302">
        <v>56296</v>
      </c>
      <c r="D74" s="302">
        <v>9838</v>
      </c>
      <c r="E74" s="302">
        <v>9588</v>
      </c>
      <c r="F74" s="302">
        <v>3135</v>
      </c>
      <c r="G74" s="302">
        <v>0</v>
      </c>
      <c r="H74" s="302">
        <v>0</v>
      </c>
      <c r="I74" s="302">
        <v>56490</v>
      </c>
      <c r="J74" s="302">
        <v>1636.06</v>
      </c>
      <c r="K74" s="302">
        <v>1841.6</v>
      </c>
      <c r="L74" s="303">
        <v>0</v>
      </c>
      <c r="M74" s="304">
        <v>0</v>
      </c>
      <c r="N74" s="302">
        <v>4497</v>
      </c>
      <c r="O74" s="302">
        <v>345</v>
      </c>
      <c r="P74" s="302">
        <v>51396.192000000003</v>
      </c>
      <c r="Q74" s="302">
        <v>5</v>
      </c>
    </row>
    <row r="75" spans="1:17" x14ac:dyDescent="0.2">
      <c r="A75" s="283">
        <v>762</v>
      </c>
      <c r="B75" s="283" t="s">
        <v>75</v>
      </c>
      <c r="C75" s="302">
        <v>32471</v>
      </c>
      <c r="D75" s="302">
        <v>6108</v>
      </c>
      <c r="E75" s="302">
        <v>3973</v>
      </c>
      <c r="F75" s="302">
        <v>705</v>
      </c>
      <c r="G75" s="302">
        <v>0</v>
      </c>
      <c r="H75" s="302">
        <v>0</v>
      </c>
      <c r="I75" s="302">
        <v>22650</v>
      </c>
      <c r="J75" s="302">
        <v>725.68</v>
      </c>
      <c r="K75" s="302">
        <v>2255.1999999999998</v>
      </c>
      <c r="L75" s="303">
        <v>0</v>
      </c>
      <c r="M75" s="304">
        <v>0</v>
      </c>
      <c r="N75" s="302">
        <v>11689</v>
      </c>
      <c r="O75" s="302">
        <v>147</v>
      </c>
      <c r="P75" s="302">
        <v>12749.737999999999</v>
      </c>
      <c r="Q75" s="302">
        <v>6</v>
      </c>
    </row>
    <row r="76" spans="1:17" x14ac:dyDescent="0.2">
      <c r="A76" s="283">
        <v>150</v>
      </c>
      <c r="B76" s="283" t="s">
        <v>76</v>
      </c>
      <c r="C76" s="302">
        <v>100719</v>
      </c>
      <c r="D76" s="302">
        <v>19944</v>
      </c>
      <c r="E76" s="302">
        <v>14910</v>
      </c>
      <c r="F76" s="302">
        <v>9335</v>
      </c>
      <c r="G76" s="302">
        <v>0</v>
      </c>
      <c r="H76" s="302">
        <v>0</v>
      </c>
      <c r="I76" s="302">
        <v>148900</v>
      </c>
      <c r="J76" s="302">
        <v>1740.32</v>
      </c>
      <c r="K76" s="302">
        <v>3772.8</v>
      </c>
      <c r="L76" s="303">
        <v>0</v>
      </c>
      <c r="M76" s="304">
        <v>0</v>
      </c>
      <c r="N76" s="302">
        <v>13049</v>
      </c>
      <c r="O76" s="302">
        <v>385</v>
      </c>
      <c r="P76" s="302">
        <v>85547.816999999995</v>
      </c>
      <c r="Q76" s="302">
        <v>8</v>
      </c>
    </row>
    <row r="77" spans="1:17" x14ac:dyDescent="0.2">
      <c r="A77" s="283">
        <v>384</v>
      </c>
      <c r="B77" s="283" t="s">
        <v>77</v>
      </c>
      <c r="C77" s="302">
        <v>30780</v>
      </c>
      <c r="D77" s="302">
        <v>5425</v>
      </c>
      <c r="E77" s="302">
        <v>4046</v>
      </c>
      <c r="F77" s="302">
        <v>5395</v>
      </c>
      <c r="G77" s="302">
        <v>0</v>
      </c>
      <c r="H77" s="302">
        <v>0</v>
      </c>
      <c r="I77" s="302">
        <v>4550</v>
      </c>
      <c r="J77" s="302">
        <v>0</v>
      </c>
      <c r="K77" s="302">
        <v>0</v>
      </c>
      <c r="L77" s="303">
        <v>0</v>
      </c>
      <c r="M77" s="304">
        <v>0</v>
      </c>
      <c r="N77" s="302">
        <v>1187</v>
      </c>
      <c r="O77" s="302">
        <v>106</v>
      </c>
      <c r="P77" s="302">
        <v>44726.22</v>
      </c>
      <c r="Q77" s="302">
        <v>1</v>
      </c>
    </row>
    <row r="78" spans="1:17" x14ac:dyDescent="0.2">
      <c r="A78" s="283">
        <v>1774</v>
      </c>
      <c r="B78" s="283" t="s">
        <v>78</v>
      </c>
      <c r="C78" s="302">
        <v>26461</v>
      </c>
      <c r="D78" s="302">
        <v>5093</v>
      </c>
      <c r="E78" s="302">
        <v>2858</v>
      </c>
      <c r="F78" s="302">
        <v>290</v>
      </c>
      <c r="G78" s="302">
        <v>0</v>
      </c>
      <c r="H78" s="302">
        <v>0</v>
      </c>
      <c r="I78" s="302">
        <v>8370</v>
      </c>
      <c r="J78" s="302">
        <v>0</v>
      </c>
      <c r="K78" s="302">
        <v>224.8</v>
      </c>
      <c r="L78" s="303">
        <v>0</v>
      </c>
      <c r="M78" s="304">
        <v>0</v>
      </c>
      <c r="N78" s="302">
        <v>17570</v>
      </c>
      <c r="O78" s="302">
        <v>113</v>
      </c>
      <c r="P78" s="302">
        <v>5259.835</v>
      </c>
      <c r="Q78" s="302">
        <v>11</v>
      </c>
    </row>
    <row r="79" spans="1:17" x14ac:dyDescent="0.2">
      <c r="A79" s="283">
        <v>221</v>
      </c>
      <c r="B79" s="283" t="s">
        <v>79</v>
      </c>
      <c r="C79" s="302">
        <v>11077</v>
      </c>
      <c r="D79" s="302">
        <v>1774</v>
      </c>
      <c r="E79" s="302">
        <v>1926</v>
      </c>
      <c r="F79" s="302">
        <v>940</v>
      </c>
      <c r="G79" s="302">
        <v>0</v>
      </c>
      <c r="H79" s="302">
        <v>0</v>
      </c>
      <c r="I79" s="302">
        <v>4490</v>
      </c>
      <c r="J79" s="302">
        <v>0</v>
      </c>
      <c r="K79" s="302">
        <v>0</v>
      </c>
      <c r="L79" s="303">
        <v>148.29999999999899</v>
      </c>
      <c r="M79" s="304">
        <v>0</v>
      </c>
      <c r="N79" s="302">
        <v>1158</v>
      </c>
      <c r="O79" s="302">
        <v>137</v>
      </c>
      <c r="P79" s="302">
        <v>4575.893</v>
      </c>
      <c r="Q79" s="302">
        <v>1</v>
      </c>
    </row>
    <row r="80" spans="1:17" x14ac:dyDescent="0.2">
      <c r="A80" s="283">
        <v>222</v>
      </c>
      <c r="B80" s="283" t="s">
        <v>80</v>
      </c>
      <c r="C80" s="302">
        <v>58001</v>
      </c>
      <c r="D80" s="302">
        <v>11096</v>
      </c>
      <c r="E80" s="302">
        <v>8498</v>
      </c>
      <c r="F80" s="302">
        <v>2700</v>
      </c>
      <c r="G80" s="302">
        <v>0</v>
      </c>
      <c r="H80" s="302">
        <v>0</v>
      </c>
      <c r="I80" s="302">
        <v>65120</v>
      </c>
      <c r="J80" s="302">
        <v>3666.22</v>
      </c>
      <c r="K80" s="302">
        <v>3742.4</v>
      </c>
      <c r="L80" s="303">
        <v>0</v>
      </c>
      <c r="M80" s="304">
        <v>0</v>
      </c>
      <c r="N80" s="302">
        <v>7899</v>
      </c>
      <c r="O80" s="302">
        <v>66</v>
      </c>
      <c r="P80" s="302">
        <v>30934.495999999999</v>
      </c>
      <c r="Q80" s="302">
        <v>7</v>
      </c>
    </row>
    <row r="81" spans="1:17" x14ac:dyDescent="0.2">
      <c r="A81" s="283">
        <v>766</v>
      </c>
      <c r="B81" s="283" t="s">
        <v>81</v>
      </c>
      <c r="C81" s="302">
        <v>26222</v>
      </c>
      <c r="D81" s="302">
        <v>4931</v>
      </c>
      <c r="E81" s="302">
        <v>3117</v>
      </c>
      <c r="F81" s="302">
        <v>1315</v>
      </c>
      <c r="G81" s="302">
        <v>0</v>
      </c>
      <c r="H81" s="302">
        <v>0</v>
      </c>
      <c r="I81" s="302">
        <v>10110</v>
      </c>
      <c r="J81" s="302">
        <v>0</v>
      </c>
      <c r="K81" s="302">
        <v>1042.4000000000001</v>
      </c>
      <c r="L81" s="303">
        <v>0</v>
      </c>
      <c r="M81" s="304">
        <v>0</v>
      </c>
      <c r="N81" s="302">
        <v>2925</v>
      </c>
      <c r="O81" s="302">
        <v>49</v>
      </c>
      <c r="P81" s="302">
        <v>14069.046</v>
      </c>
      <c r="Q81" s="302">
        <v>3</v>
      </c>
    </row>
    <row r="82" spans="1:17" x14ac:dyDescent="0.2">
      <c r="A82" s="283">
        <v>505</v>
      </c>
      <c r="B82" s="283" t="s">
        <v>83</v>
      </c>
      <c r="C82" s="302">
        <v>119284</v>
      </c>
      <c r="D82" s="302">
        <v>22758</v>
      </c>
      <c r="E82" s="302">
        <v>18645</v>
      </c>
      <c r="F82" s="302">
        <v>16515</v>
      </c>
      <c r="G82" s="302">
        <v>0</v>
      </c>
      <c r="H82" s="302">
        <v>40.899999999999899</v>
      </c>
      <c r="I82" s="302">
        <v>165370</v>
      </c>
      <c r="J82" s="302">
        <v>4422.26</v>
      </c>
      <c r="K82" s="302">
        <v>4758.3999999999996</v>
      </c>
      <c r="L82" s="303">
        <v>0</v>
      </c>
      <c r="M82" s="304">
        <v>0</v>
      </c>
      <c r="N82" s="302">
        <v>7707</v>
      </c>
      <c r="O82" s="302">
        <v>2240</v>
      </c>
      <c r="P82" s="302">
        <v>143283.239</v>
      </c>
      <c r="Q82" s="302">
        <v>4</v>
      </c>
    </row>
    <row r="83" spans="1:17" x14ac:dyDescent="0.2">
      <c r="A83" s="283">
        <v>498</v>
      </c>
      <c r="B83" s="283" t="s">
        <v>84</v>
      </c>
      <c r="C83" s="302">
        <v>19719</v>
      </c>
      <c r="D83" s="302">
        <v>3941</v>
      </c>
      <c r="E83" s="302">
        <v>2173</v>
      </c>
      <c r="F83" s="302">
        <v>385</v>
      </c>
      <c r="G83" s="302">
        <v>0</v>
      </c>
      <c r="H83" s="302">
        <v>0</v>
      </c>
      <c r="I83" s="302">
        <v>2110</v>
      </c>
      <c r="J83" s="302">
        <v>83.04</v>
      </c>
      <c r="K83" s="302">
        <v>0</v>
      </c>
      <c r="L83" s="303">
        <v>0</v>
      </c>
      <c r="M83" s="304">
        <v>0</v>
      </c>
      <c r="N83" s="302">
        <v>5887</v>
      </c>
      <c r="O83" s="302">
        <v>67</v>
      </c>
      <c r="P83" s="302">
        <v>4316.2560000000003</v>
      </c>
      <c r="Q83" s="302">
        <v>12</v>
      </c>
    </row>
    <row r="84" spans="1:17" x14ac:dyDescent="0.2">
      <c r="A84" s="283">
        <v>1719</v>
      </c>
      <c r="B84" s="283" t="s">
        <v>85</v>
      </c>
      <c r="C84" s="302">
        <v>27272</v>
      </c>
      <c r="D84" s="302">
        <v>4771</v>
      </c>
      <c r="E84" s="302">
        <v>3018</v>
      </c>
      <c r="F84" s="302">
        <v>390</v>
      </c>
      <c r="G84" s="302">
        <v>0</v>
      </c>
      <c r="H84" s="302">
        <v>0</v>
      </c>
      <c r="I84" s="302">
        <v>2660</v>
      </c>
      <c r="J84" s="302">
        <v>0</v>
      </c>
      <c r="K84" s="302">
        <v>398.4</v>
      </c>
      <c r="L84" s="303">
        <v>0</v>
      </c>
      <c r="M84" s="304">
        <v>0</v>
      </c>
      <c r="N84" s="302">
        <v>9472</v>
      </c>
      <c r="O84" s="302">
        <v>2471</v>
      </c>
      <c r="P84" s="302">
        <v>9449.83</v>
      </c>
      <c r="Q84" s="302">
        <v>7</v>
      </c>
    </row>
    <row r="85" spans="1:17" x14ac:dyDescent="0.2">
      <c r="A85" s="283">
        <v>303</v>
      </c>
      <c r="B85" s="283" t="s">
        <v>86</v>
      </c>
      <c r="C85" s="302">
        <v>41555</v>
      </c>
      <c r="D85" s="302">
        <v>8657</v>
      </c>
      <c r="E85" s="302">
        <v>4495</v>
      </c>
      <c r="F85" s="302">
        <v>2115</v>
      </c>
      <c r="G85" s="302">
        <v>0</v>
      </c>
      <c r="H85" s="302">
        <v>0</v>
      </c>
      <c r="I85" s="302">
        <v>23940</v>
      </c>
      <c r="J85" s="302">
        <v>397.98</v>
      </c>
      <c r="K85" s="302">
        <v>1767.2</v>
      </c>
      <c r="L85" s="303">
        <v>0</v>
      </c>
      <c r="M85" s="304">
        <v>0</v>
      </c>
      <c r="N85" s="302">
        <v>33362</v>
      </c>
      <c r="O85" s="302">
        <v>5767</v>
      </c>
      <c r="P85" s="302">
        <v>14723.802</v>
      </c>
      <c r="Q85" s="302">
        <v>12</v>
      </c>
    </row>
    <row r="86" spans="1:17" x14ac:dyDescent="0.2">
      <c r="A86" s="283">
        <v>225</v>
      </c>
      <c r="B86" s="283" t="s">
        <v>87</v>
      </c>
      <c r="C86" s="302">
        <v>18926</v>
      </c>
      <c r="D86" s="302">
        <v>3636</v>
      </c>
      <c r="E86" s="302">
        <v>2337</v>
      </c>
      <c r="F86" s="302">
        <v>875</v>
      </c>
      <c r="G86" s="302">
        <v>0</v>
      </c>
      <c r="H86" s="302">
        <v>0</v>
      </c>
      <c r="I86" s="302">
        <v>5830</v>
      </c>
      <c r="J86" s="302">
        <v>791.1</v>
      </c>
      <c r="K86" s="302">
        <v>1214.4000000000001</v>
      </c>
      <c r="L86" s="303">
        <v>0</v>
      </c>
      <c r="M86" s="304">
        <v>0</v>
      </c>
      <c r="N86" s="302">
        <v>3739</v>
      </c>
      <c r="O86" s="302">
        <v>506</v>
      </c>
      <c r="P86" s="302">
        <v>6774.8580000000002</v>
      </c>
      <c r="Q86" s="302">
        <v>5</v>
      </c>
    </row>
    <row r="87" spans="1:17" x14ac:dyDescent="0.2">
      <c r="A87" s="283">
        <v>226</v>
      </c>
      <c r="B87" s="283" t="s">
        <v>88</v>
      </c>
      <c r="C87" s="302">
        <v>25126</v>
      </c>
      <c r="D87" s="302">
        <v>4696</v>
      </c>
      <c r="E87" s="302">
        <v>2837</v>
      </c>
      <c r="F87" s="302">
        <v>785</v>
      </c>
      <c r="G87" s="302">
        <v>0</v>
      </c>
      <c r="H87" s="302">
        <v>0</v>
      </c>
      <c r="I87" s="302">
        <v>15770</v>
      </c>
      <c r="J87" s="302">
        <v>0</v>
      </c>
      <c r="K87" s="302">
        <v>1517.6</v>
      </c>
      <c r="L87" s="303">
        <v>0</v>
      </c>
      <c r="M87" s="304">
        <v>0</v>
      </c>
      <c r="N87" s="302">
        <v>3393</v>
      </c>
      <c r="O87" s="302">
        <v>126</v>
      </c>
      <c r="P87" s="302">
        <v>12511.405000000001</v>
      </c>
      <c r="Q87" s="302">
        <v>5</v>
      </c>
    </row>
    <row r="88" spans="1:17" x14ac:dyDescent="0.2">
      <c r="A88" s="283">
        <v>1711</v>
      </c>
      <c r="B88" s="283" t="s">
        <v>89</v>
      </c>
      <c r="C88" s="302">
        <v>31610</v>
      </c>
      <c r="D88" s="302">
        <v>4863</v>
      </c>
      <c r="E88" s="302">
        <v>4539</v>
      </c>
      <c r="F88" s="302">
        <v>600</v>
      </c>
      <c r="G88" s="302">
        <v>0</v>
      </c>
      <c r="H88" s="302">
        <v>0</v>
      </c>
      <c r="I88" s="302">
        <v>16160</v>
      </c>
      <c r="J88" s="302">
        <v>271.26</v>
      </c>
      <c r="K88" s="302">
        <v>1054.4000000000001</v>
      </c>
      <c r="L88" s="303">
        <v>0</v>
      </c>
      <c r="M88" s="304">
        <v>0</v>
      </c>
      <c r="N88" s="302">
        <v>10267</v>
      </c>
      <c r="O88" s="302">
        <v>194</v>
      </c>
      <c r="P88" s="302">
        <v>11325.013999999999</v>
      </c>
      <c r="Q88" s="302">
        <v>12</v>
      </c>
    </row>
    <row r="89" spans="1:17" x14ac:dyDescent="0.2">
      <c r="A89" s="283">
        <v>385</v>
      </c>
      <c r="B89" s="283" t="s">
        <v>90</v>
      </c>
      <c r="C89" s="302">
        <v>36197</v>
      </c>
      <c r="D89" s="302">
        <v>7189</v>
      </c>
      <c r="E89" s="302">
        <v>3717</v>
      </c>
      <c r="F89" s="302">
        <v>960</v>
      </c>
      <c r="G89" s="302">
        <v>0</v>
      </c>
      <c r="H89" s="302">
        <v>0</v>
      </c>
      <c r="I89" s="302">
        <v>11470</v>
      </c>
      <c r="J89" s="302">
        <v>184.14</v>
      </c>
      <c r="K89" s="302">
        <v>1374.4</v>
      </c>
      <c r="L89" s="303">
        <v>0</v>
      </c>
      <c r="M89" s="304">
        <v>0</v>
      </c>
      <c r="N89" s="302">
        <v>5437</v>
      </c>
      <c r="O89" s="302">
        <v>301</v>
      </c>
      <c r="P89" s="302">
        <v>20544.615000000002</v>
      </c>
      <c r="Q89" s="302">
        <v>12</v>
      </c>
    </row>
    <row r="90" spans="1:17" x14ac:dyDescent="0.2">
      <c r="A90" s="283">
        <v>228</v>
      </c>
      <c r="B90" s="283" t="s">
        <v>91</v>
      </c>
      <c r="C90" s="302">
        <v>117165</v>
      </c>
      <c r="D90" s="302">
        <v>25500</v>
      </c>
      <c r="E90" s="302">
        <v>13248</v>
      </c>
      <c r="F90" s="302">
        <v>6700</v>
      </c>
      <c r="G90" s="302">
        <v>0</v>
      </c>
      <c r="H90" s="302">
        <v>0</v>
      </c>
      <c r="I90" s="302">
        <v>137910</v>
      </c>
      <c r="J90" s="302">
        <v>2873.52</v>
      </c>
      <c r="K90" s="302">
        <v>3660.8</v>
      </c>
      <c r="L90" s="303">
        <v>0</v>
      </c>
      <c r="M90" s="304">
        <v>0</v>
      </c>
      <c r="N90" s="302">
        <v>31815</v>
      </c>
      <c r="O90" s="302">
        <v>47</v>
      </c>
      <c r="P90" s="302">
        <v>81004.251999999993</v>
      </c>
      <c r="Q90" s="302">
        <v>24</v>
      </c>
    </row>
    <row r="91" spans="1:17" x14ac:dyDescent="0.2">
      <c r="A91" s="283">
        <v>317</v>
      </c>
      <c r="B91" s="283" t="s">
        <v>92</v>
      </c>
      <c r="C91" s="302">
        <v>9247</v>
      </c>
      <c r="D91" s="302">
        <v>1871</v>
      </c>
      <c r="E91" s="302">
        <v>869</v>
      </c>
      <c r="F91" s="302">
        <v>255</v>
      </c>
      <c r="G91" s="302">
        <v>0</v>
      </c>
      <c r="H91" s="302">
        <v>0</v>
      </c>
      <c r="I91" s="302">
        <v>810</v>
      </c>
      <c r="J91" s="302">
        <v>0</v>
      </c>
      <c r="K91" s="302">
        <v>0</v>
      </c>
      <c r="L91" s="303">
        <v>0</v>
      </c>
      <c r="M91" s="304">
        <v>0</v>
      </c>
      <c r="N91" s="302">
        <v>3106</v>
      </c>
      <c r="O91" s="302">
        <v>265</v>
      </c>
      <c r="P91" s="302">
        <v>3879.2249999999999</v>
      </c>
      <c r="Q91" s="302">
        <v>3</v>
      </c>
    </row>
    <row r="92" spans="1:17" x14ac:dyDescent="0.2">
      <c r="A92" s="283">
        <v>1979</v>
      </c>
      <c r="B92" s="283" t="s">
        <v>730</v>
      </c>
      <c r="C92" s="302">
        <v>45857</v>
      </c>
      <c r="D92" s="302">
        <v>8109</v>
      </c>
      <c r="E92" s="302">
        <v>7967</v>
      </c>
      <c r="F92" s="302">
        <v>2545</v>
      </c>
      <c r="G92" s="302">
        <v>0</v>
      </c>
      <c r="H92" s="302">
        <v>0</v>
      </c>
      <c r="I92" s="302">
        <v>33330</v>
      </c>
      <c r="J92" s="302">
        <v>532.36</v>
      </c>
      <c r="K92" s="302">
        <v>1349.6</v>
      </c>
      <c r="L92" s="303">
        <v>0</v>
      </c>
      <c r="M92" s="304">
        <v>0</v>
      </c>
      <c r="N92" s="302">
        <v>26789</v>
      </c>
      <c r="O92" s="302">
        <v>719</v>
      </c>
      <c r="P92" s="302">
        <v>16131.212</v>
      </c>
      <c r="Q92" s="302">
        <v>27</v>
      </c>
    </row>
    <row r="93" spans="1:17" x14ac:dyDescent="0.2">
      <c r="A93" s="283">
        <v>770</v>
      </c>
      <c r="B93" s="283" t="s">
        <v>94</v>
      </c>
      <c r="C93" s="302">
        <v>19313</v>
      </c>
      <c r="D93" s="302">
        <v>3528</v>
      </c>
      <c r="E93" s="302">
        <v>1919</v>
      </c>
      <c r="F93" s="302">
        <v>240</v>
      </c>
      <c r="G93" s="302">
        <v>0</v>
      </c>
      <c r="H93" s="302">
        <v>0</v>
      </c>
      <c r="I93" s="302">
        <v>4750</v>
      </c>
      <c r="J93" s="302">
        <v>408.28</v>
      </c>
      <c r="K93" s="302">
        <v>879.2</v>
      </c>
      <c r="L93" s="303">
        <v>0</v>
      </c>
      <c r="M93" s="304">
        <v>0</v>
      </c>
      <c r="N93" s="302">
        <v>8248</v>
      </c>
      <c r="O93" s="302">
        <v>85</v>
      </c>
      <c r="P93" s="302">
        <v>5165.5860000000002</v>
      </c>
      <c r="Q93" s="302">
        <v>11</v>
      </c>
    </row>
    <row r="94" spans="1:17" x14ac:dyDescent="0.2">
      <c r="A94" s="283">
        <v>1903</v>
      </c>
      <c r="B94" s="283" t="s">
        <v>510</v>
      </c>
      <c r="C94" s="302">
        <v>25768</v>
      </c>
      <c r="D94" s="302">
        <v>4449</v>
      </c>
      <c r="E94" s="302">
        <v>2636</v>
      </c>
      <c r="F94" s="302">
        <v>310</v>
      </c>
      <c r="G94" s="302">
        <v>0</v>
      </c>
      <c r="H94" s="302">
        <v>0</v>
      </c>
      <c r="I94" s="302">
        <v>3130</v>
      </c>
      <c r="J94" s="302">
        <v>339.08</v>
      </c>
      <c r="K94" s="302">
        <v>0</v>
      </c>
      <c r="L94" s="303">
        <v>0</v>
      </c>
      <c r="M94" s="304">
        <v>0</v>
      </c>
      <c r="N94" s="302">
        <v>7755</v>
      </c>
      <c r="O94" s="302">
        <v>122</v>
      </c>
      <c r="P94" s="302">
        <v>5502.0619999999999</v>
      </c>
      <c r="Q94" s="302">
        <v>21</v>
      </c>
    </row>
    <row r="95" spans="1:17" x14ac:dyDescent="0.2">
      <c r="A95" s="283">
        <v>772</v>
      </c>
      <c r="B95" s="283" t="s">
        <v>95</v>
      </c>
      <c r="C95" s="302">
        <v>234394</v>
      </c>
      <c r="D95" s="302">
        <v>39853</v>
      </c>
      <c r="E95" s="302">
        <v>37999</v>
      </c>
      <c r="F95" s="302">
        <v>26970</v>
      </c>
      <c r="G95" s="302">
        <v>0</v>
      </c>
      <c r="H95" s="302">
        <v>0</v>
      </c>
      <c r="I95" s="302">
        <v>534330</v>
      </c>
      <c r="J95" s="302">
        <v>6819.2078000000001</v>
      </c>
      <c r="K95" s="302">
        <v>11314.4</v>
      </c>
      <c r="L95" s="303">
        <v>0</v>
      </c>
      <c r="M95" s="304">
        <v>0</v>
      </c>
      <c r="N95" s="302">
        <v>8750</v>
      </c>
      <c r="O95" s="302">
        <v>142</v>
      </c>
      <c r="P95" s="302">
        <v>316772.995</v>
      </c>
      <c r="Q95" s="302">
        <v>3</v>
      </c>
    </row>
    <row r="96" spans="1:17" x14ac:dyDescent="0.2">
      <c r="A96" s="283">
        <v>230</v>
      </c>
      <c r="B96" s="283" t="s">
        <v>96</v>
      </c>
      <c r="C96" s="302">
        <v>23161</v>
      </c>
      <c r="D96" s="302">
        <v>5187</v>
      </c>
      <c r="E96" s="302">
        <v>2461</v>
      </c>
      <c r="F96" s="302">
        <v>265</v>
      </c>
      <c r="G96" s="302">
        <v>0</v>
      </c>
      <c r="H96" s="302">
        <v>0</v>
      </c>
      <c r="I96" s="302">
        <v>8560</v>
      </c>
      <c r="J96" s="302">
        <v>0</v>
      </c>
      <c r="K96" s="302">
        <v>1580.8</v>
      </c>
      <c r="L96" s="303">
        <v>0</v>
      </c>
      <c r="M96" s="304">
        <v>0</v>
      </c>
      <c r="N96" s="302">
        <v>6382</v>
      </c>
      <c r="O96" s="302">
        <v>209</v>
      </c>
      <c r="P96" s="302">
        <v>6838.3770000000004</v>
      </c>
      <c r="Q96" s="302">
        <v>6</v>
      </c>
    </row>
    <row r="97" spans="1:17" x14ac:dyDescent="0.2">
      <c r="A97" s="283">
        <v>114</v>
      </c>
      <c r="B97" s="283" t="s">
        <v>97</v>
      </c>
      <c r="C97" s="302">
        <v>107048</v>
      </c>
      <c r="D97" s="302">
        <v>19289</v>
      </c>
      <c r="E97" s="302">
        <v>17745</v>
      </c>
      <c r="F97" s="302">
        <v>2885</v>
      </c>
      <c r="G97" s="302">
        <v>0</v>
      </c>
      <c r="H97" s="302">
        <v>0</v>
      </c>
      <c r="I97" s="302">
        <v>116090</v>
      </c>
      <c r="J97" s="302">
        <v>2809.94</v>
      </c>
      <c r="K97" s="302">
        <v>4664.8</v>
      </c>
      <c r="L97" s="303">
        <v>0</v>
      </c>
      <c r="M97" s="304">
        <v>0</v>
      </c>
      <c r="N97" s="302">
        <v>33610</v>
      </c>
      <c r="O97" s="302">
        <v>1016</v>
      </c>
      <c r="P97" s="302">
        <v>42764.05</v>
      </c>
      <c r="Q97" s="302">
        <v>29</v>
      </c>
    </row>
    <row r="98" spans="1:17" x14ac:dyDescent="0.2">
      <c r="A98" s="283">
        <v>388</v>
      </c>
      <c r="B98" s="283" t="s">
        <v>98</v>
      </c>
      <c r="C98" s="302">
        <v>18591</v>
      </c>
      <c r="D98" s="302">
        <v>3512</v>
      </c>
      <c r="E98" s="302">
        <v>2988</v>
      </c>
      <c r="F98" s="302">
        <v>800</v>
      </c>
      <c r="G98" s="302">
        <v>0</v>
      </c>
      <c r="H98" s="302">
        <v>0</v>
      </c>
      <c r="I98" s="302">
        <v>10100</v>
      </c>
      <c r="J98" s="302">
        <v>0</v>
      </c>
      <c r="K98" s="302">
        <v>1177.5999999999999</v>
      </c>
      <c r="L98" s="303">
        <v>0</v>
      </c>
      <c r="M98" s="304">
        <v>0</v>
      </c>
      <c r="N98" s="302">
        <v>1264</v>
      </c>
      <c r="O98" s="302">
        <v>230</v>
      </c>
      <c r="P98" s="302">
        <v>12473.956</v>
      </c>
      <c r="Q98" s="302">
        <v>1</v>
      </c>
    </row>
    <row r="99" spans="1:17" x14ac:dyDescent="0.2">
      <c r="A99" s="283">
        <v>153</v>
      </c>
      <c r="B99" s="283" t="s">
        <v>99</v>
      </c>
      <c r="C99" s="302">
        <v>159640</v>
      </c>
      <c r="D99" s="302">
        <v>28673</v>
      </c>
      <c r="E99" s="302">
        <v>27623</v>
      </c>
      <c r="F99" s="302">
        <v>16270</v>
      </c>
      <c r="G99" s="302">
        <v>0</v>
      </c>
      <c r="H99" s="302">
        <v>0</v>
      </c>
      <c r="I99" s="302">
        <v>249670</v>
      </c>
      <c r="J99" s="302">
        <v>5341.6949999999997</v>
      </c>
      <c r="K99" s="302">
        <v>5805.6</v>
      </c>
      <c r="L99" s="303">
        <v>0</v>
      </c>
      <c r="M99" s="304">
        <v>0</v>
      </c>
      <c r="N99" s="302">
        <v>14069</v>
      </c>
      <c r="O99" s="302">
        <v>204</v>
      </c>
      <c r="P99" s="302">
        <v>172304.76</v>
      </c>
      <c r="Q99" s="302">
        <v>8</v>
      </c>
    </row>
    <row r="100" spans="1:17" x14ac:dyDescent="0.2">
      <c r="A100" s="283">
        <v>232</v>
      </c>
      <c r="B100" s="283" t="s">
        <v>100</v>
      </c>
      <c r="C100" s="302">
        <v>33178</v>
      </c>
      <c r="D100" s="302">
        <v>6036</v>
      </c>
      <c r="E100" s="302">
        <v>4133</v>
      </c>
      <c r="F100" s="302">
        <v>1345</v>
      </c>
      <c r="G100" s="302">
        <v>0</v>
      </c>
      <c r="H100" s="302">
        <v>0</v>
      </c>
      <c r="I100" s="302">
        <v>13610</v>
      </c>
      <c r="J100" s="302">
        <v>172.64</v>
      </c>
      <c r="K100" s="302">
        <v>790.4</v>
      </c>
      <c r="L100" s="303">
        <v>0</v>
      </c>
      <c r="M100" s="304">
        <v>0</v>
      </c>
      <c r="N100" s="302">
        <v>15609</v>
      </c>
      <c r="O100" s="302">
        <v>128</v>
      </c>
      <c r="P100" s="302">
        <v>11661.75</v>
      </c>
      <c r="Q100" s="302">
        <v>14</v>
      </c>
    </row>
    <row r="101" spans="1:17" x14ac:dyDescent="0.2">
      <c r="A101" s="283">
        <v>233</v>
      </c>
      <c r="B101" s="283" t="s">
        <v>101</v>
      </c>
      <c r="C101" s="302">
        <v>27008</v>
      </c>
      <c r="D101" s="302">
        <v>5182</v>
      </c>
      <c r="E101" s="302">
        <v>3378</v>
      </c>
      <c r="F101" s="302">
        <v>740</v>
      </c>
      <c r="G101" s="302">
        <v>0</v>
      </c>
      <c r="H101" s="302">
        <v>0</v>
      </c>
      <c r="I101" s="302">
        <v>16200</v>
      </c>
      <c r="J101" s="302">
        <v>1231.76</v>
      </c>
      <c r="K101" s="302">
        <v>2086.4</v>
      </c>
      <c r="L101" s="303">
        <v>0</v>
      </c>
      <c r="M101" s="304">
        <v>185.8</v>
      </c>
      <c r="N101" s="302">
        <v>8562</v>
      </c>
      <c r="O101" s="302">
        <v>170</v>
      </c>
      <c r="P101" s="302">
        <v>13825.335999999999</v>
      </c>
      <c r="Q101" s="302">
        <v>9</v>
      </c>
    </row>
    <row r="102" spans="1:17" x14ac:dyDescent="0.2">
      <c r="A102" s="283">
        <v>777</v>
      </c>
      <c r="B102" s="283" t="s">
        <v>102</v>
      </c>
      <c r="C102" s="302">
        <v>43878</v>
      </c>
      <c r="D102" s="302">
        <v>8883</v>
      </c>
      <c r="E102" s="302">
        <v>5152</v>
      </c>
      <c r="F102" s="302">
        <v>2775</v>
      </c>
      <c r="G102" s="302">
        <v>0</v>
      </c>
      <c r="H102" s="302">
        <v>0</v>
      </c>
      <c r="I102" s="302">
        <v>37840</v>
      </c>
      <c r="J102" s="302">
        <v>344.52</v>
      </c>
      <c r="K102" s="302">
        <v>2598.4</v>
      </c>
      <c r="L102" s="303">
        <v>0</v>
      </c>
      <c r="M102" s="304">
        <v>0</v>
      </c>
      <c r="N102" s="302">
        <v>5529</v>
      </c>
      <c r="O102" s="302">
        <v>64</v>
      </c>
      <c r="P102" s="302">
        <v>32019.615000000002</v>
      </c>
      <c r="Q102" s="302">
        <v>3</v>
      </c>
    </row>
    <row r="103" spans="1:17" x14ac:dyDescent="0.2">
      <c r="A103" s="283">
        <v>779</v>
      </c>
      <c r="B103" s="283" t="s">
        <v>105</v>
      </c>
      <c r="C103" s="302">
        <v>21544</v>
      </c>
      <c r="D103" s="302">
        <v>4119</v>
      </c>
      <c r="E103" s="302">
        <v>2742</v>
      </c>
      <c r="F103" s="302">
        <v>530</v>
      </c>
      <c r="G103" s="302">
        <v>0</v>
      </c>
      <c r="H103" s="302">
        <v>0</v>
      </c>
      <c r="I103" s="302">
        <v>6910</v>
      </c>
      <c r="J103" s="302">
        <v>0</v>
      </c>
      <c r="K103" s="302">
        <v>1221.5999999999999</v>
      </c>
      <c r="L103" s="303">
        <v>0</v>
      </c>
      <c r="M103" s="304">
        <v>0</v>
      </c>
      <c r="N103" s="302">
        <v>2658</v>
      </c>
      <c r="O103" s="302">
        <v>306</v>
      </c>
      <c r="P103" s="302">
        <v>10618.703</v>
      </c>
      <c r="Q103" s="302">
        <v>2</v>
      </c>
    </row>
    <row r="104" spans="1:17" x14ac:dyDescent="0.2">
      <c r="A104" s="283">
        <v>1771</v>
      </c>
      <c r="B104" s="283" t="s">
        <v>107</v>
      </c>
      <c r="C104" s="302">
        <v>39726</v>
      </c>
      <c r="D104" s="302">
        <v>7497</v>
      </c>
      <c r="E104" s="302">
        <v>5074</v>
      </c>
      <c r="F104" s="302">
        <v>1750</v>
      </c>
      <c r="G104" s="302">
        <v>0</v>
      </c>
      <c r="H104" s="302">
        <v>0</v>
      </c>
      <c r="I104" s="302">
        <v>18130</v>
      </c>
      <c r="J104" s="302">
        <v>310.86</v>
      </c>
      <c r="K104" s="302">
        <v>828.8</v>
      </c>
      <c r="L104" s="303">
        <v>0</v>
      </c>
      <c r="M104" s="304">
        <v>0</v>
      </c>
      <c r="N104" s="302">
        <v>3101</v>
      </c>
      <c r="O104" s="302">
        <v>37</v>
      </c>
      <c r="P104" s="302">
        <v>24831.648000000001</v>
      </c>
      <c r="Q104" s="302">
        <v>2</v>
      </c>
    </row>
    <row r="105" spans="1:17" x14ac:dyDescent="0.2">
      <c r="A105" s="283">
        <v>1652</v>
      </c>
      <c r="B105" s="283" t="s">
        <v>108</v>
      </c>
      <c r="C105" s="302">
        <v>30723</v>
      </c>
      <c r="D105" s="302">
        <v>6023</v>
      </c>
      <c r="E105" s="302">
        <v>3818</v>
      </c>
      <c r="F105" s="302">
        <v>485</v>
      </c>
      <c r="G105" s="302">
        <v>0</v>
      </c>
      <c r="H105" s="302">
        <v>0</v>
      </c>
      <c r="I105" s="302">
        <v>11340</v>
      </c>
      <c r="J105" s="302">
        <v>372.24</v>
      </c>
      <c r="K105" s="302">
        <v>1544.8</v>
      </c>
      <c r="L105" s="303">
        <v>0</v>
      </c>
      <c r="M105" s="304">
        <v>0</v>
      </c>
      <c r="N105" s="302">
        <v>12201</v>
      </c>
      <c r="O105" s="302">
        <v>133</v>
      </c>
      <c r="P105" s="302">
        <v>10262.968000000001</v>
      </c>
      <c r="Q105" s="302">
        <v>11</v>
      </c>
    </row>
    <row r="106" spans="1:17" x14ac:dyDescent="0.2">
      <c r="A106" s="283">
        <v>907</v>
      </c>
      <c r="B106" s="283" t="s">
        <v>109</v>
      </c>
      <c r="C106" s="302">
        <v>16921</v>
      </c>
      <c r="D106" s="302">
        <v>3055</v>
      </c>
      <c r="E106" s="302">
        <v>2210</v>
      </c>
      <c r="F106" s="302">
        <v>445</v>
      </c>
      <c r="G106" s="302">
        <v>0</v>
      </c>
      <c r="H106" s="302">
        <v>0</v>
      </c>
      <c r="I106" s="302">
        <v>5560</v>
      </c>
      <c r="J106" s="302">
        <v>717.08</v>
      </c>
      <c r="K106" s="302">
        <v>564.79999999999995</v>
      </c>
      <c r="L106" s="303">
        <v>0</v>
      </c>
      <c r="M106" s="304">
        <v>60.3</v>
      </c>
      <c r="N106" s="302">
        <v>4744</v>
      </c>
      <c r="O106" s="302">
        <v>299</v>
      </c>
      <c r="P106" s="302">
        <v>5617.0829999999996</v>
      </c>
      <c r="Q106" s="302">
        <v>5</v>
      </c>
    </row>
    <row r="107" spans="1:17" x14ac:dyDescent="0.2">
      <c r="A107" s="283">
        <v>784</v>
      </c>
      <c r="B107" s="283" t="s">
        <v>111</v>
      </c>
      <c r="C107" s="302">
        <v>26431</v>
      </c>
      <c r="D107" s="302">
        <v>5101</v>
      </c>
      <c r="E107" s="302">
        <v>3249</v>
      </c>
      <c r="F107" s="302">
        <v>1600</v>
      </c>
      <c r="G107" s="302">
        <v>0</v>
      </c>
      <c r="H107" s="302">
        <v>0</v>
      </c>
      <c r="I107" s="302">
        <v>5390</v>
      </c>
      <c r="J107" s="302">
        <v>0</v>
      </c>
      <c r="K107" s="302">
        <v>0</v>
      </c>
      <c r="L107" s="303">
        <v>0</v>
      </c>
      <c r="M107" s="304">
        <v>0</v>
      </c>
      <c r="N107" s="302">
        <v>6538</v>
      </c>
      <c r="O107" s="302">
        <v>28</v>
      </c>
      <c r="P107" s="302">
        <v>12686.85</v>
      </c>
      <c r="Q107" s="302">
        <v>7</v>
      </c>
    </row>
    <row r="108" spans="1:17" x14ac:dyDescent="0.2">
      <c r="A108" s="283">
        <v>1924</v>
      </c>
      <c r="B108" s="283" t="s">
        <v>581</v>
      </c>
      <c r="C108" s="302">
        <v>50049</v>
      </c>
      <c r="D108" s="302">
        <v>9860</v>
      </c>
      <c r="E108" s="302">
        <v>5885</v>
      </c>
      <c r="F108" s="302">
        <v>775</v>
      </c>
      <c r="G108" s="302">
        <v>0</v>
      </c>
      <c r="H108" s="302">
        <v>0</v>
      </c>
      <c r="I108" s="302">
        <v>5710</v>
      </c>
      <c r="J108" s="302">
        <v>661.04</v>
      </c>
      <c r="K108" s="302">
        <v>2538.4</v>
      </c>
      <c r="L108" s="303">
        <v>0</v>
      </c>
      <c r="M108" s="304">
        <v>79.799999999999699</v>
      </c>
      <c r="N108" s="302">
        <v>26158</v>
      </c>
      <c r="O108" s="302">
        <v>11710</v>
      </c>
      <c r="P108" s="302">
        <v>16900.736000000001</v>
      </c>
      <c r="Q108" s="302">
        <v>25</v>
      </c>
    </row>
    <row r="109" spans="1:17" x14ac:dyDescent="0.2">
      <c r="A109" s="283">
        <v>664</v>
      </c>
      <c r="B109" s="283" t="s">
        <v>112</v>
      </c>
      <c r="C109" s="302">
        <v>38082</v>
      </c>
      <c r="D109" s="302">
        <v>6838</v>
      </c>
      <c r="E109" s="302">
        <v>5959</v>
      </c>
      <c r="F109" s="302">
        <v>1490</v>
      </c>
      <c r="G109" s="302">
        <v>0</v>
      </c>
      <c r="H109" s="302">
        <v>0</v>
      </c>
      <c r="I109" s="302">
        <v>50610</v>
      </c>
      <c r="J109" s="302">
        <v>3358.66</v>
      </c>
      <c r="K109" s="302">
        <v>4214.3999999999996</v>
      </c>
      <c r="L109" s="303">
        <v>0</v>
      </c>
      <c r="M109" s="304">
        <v>0</v>
      </c>
      <c r="N109" s="302">
        <v>9265</v>
      </c>
      <c r="O109" s="302">
        <v>619</v>
      </c>
      <c r="P109" s="302">
        <v>25832.157999999999</v>
      </c>
      <c r="Q109" s="302">
        <v>7</v>
      </c>
    </row>
    <row r="110" spans="1:17" x14ac:dyDescent="0.2">
      <c r="A110" s="283">
        <v>785</v>
      </c>
      <c r="B110" s="283" t="s">
        <v>113</v>
      </c>
      <c r="C110" s="302">
        <v>23904</v>
      </c>
      <c r="D110" s="302">
        <v>4796</v>
      </c>
      <c r="E110" s="302">
        <v>2588</v>
      </c>
      <c r="F110" s="302">
        <v>700</v>
      </c>
      <c r="G110" s="302">
        <v>0</v>
      </c>
      <c r="H110" s="302">
        <v>0</v>
      </c>
      <c r="I110" s="302">
        <v>5370</v>
      </c>
      <c r="J110" s="302">
        <v>1705.78</v>
      </c>
      <c r="K110" s="302">
        <v>1204</v>
      </c>
      <c r="L110" s="303">
        <v>0</v>
      </c>
      <c r="M110" s="304">
        <v>0</v>
      </c>
      <c r="N110" s="302">
        <v>4298</v>
      </c>
      <c r="O110" s="302">
        <v>40</v>
      </c>
      <c r="P110" s="302">
        <v>12412.512000000001</v>
      </c>
      <c r="Q110" s="302">
        <v>3</v>
      </c>
    </row>
    <row r="111" spans="1:17" x14ac:dyDescent="0.2">
      <c r="A111" s="283">
        <v>1942</v>
      </c>
      <c r="B111" s="283" t="s">
        <v>655</v>
      </c>
      <c r="C111" s="302">
        <v>58055</v>
      </c>
      <c r="D111" s="302">
        <v>13291</v>
      </c>
      <c r="E111" s="302">
        <v>7165</v>
      </c>
      <c r="F111" s="302">
        <v>2840</v>
      </c>
      <c r="G111" s="302">
        <v>0</v>
      </c>
      <c r="H111" s="302">
        <v>0</v>
      </c>
      <c r="I111" s="302">
        <v>35540</v>
      </c>
      <c r="J111" s="302">
        <v>687.74</v>
      </c>
      <c r="K111" s="302">
        <v>3274.4</v>
      </c>
      <c r="L111" s="303">
        <v>0</v>
      </c>
      <c r="M111" s="304">
        <v>0</v>
      </c>
      <c r="N111" s="302">
        <v>4140</v>
      </c>
      <c r="O111" s="302">
        <v>1281</v>
      </c>
      <c r="P111" s="302">
        <v>51695.351999999999</v>
      </c>
      <c r="Q111" s="302">
        <v>9</v>
      </c>
    </row>
    <row r="112" spans="1:17" x14ac:dyDescent="0.2">
      <c r="A112" s="283">
        <v>512</v>
      </c>
      <c r="B112" s="283" t="s">
        <v>114</v>
      </c>
      <c r="C112" s="302">
        <v>37022</v>
      </c>
      <c r="D112" s="302">
        <v>7297</v>
      </c>
      <c r="E112" s="302">
        <v>5668</v>
      </c>
      <c r="F112" s="302">
        <v>4650</v>
      </c>
      <c r="G112" s="302">
        <v>0</v>
      </c>
      <c r="H112" s="302">
        <v>0</v>
      </c>
      <c r="I112" s="302">
        <v>27880</v>
      </c>
      <c r="J112" s="302">
        <v>1862.54</v>
      </c>
      <c r="K112" s="302">
        <v>4988</v>
      </c>
      <c r="L112" s="303">
        <v>0</v>
      </c>
      <c r="M112" s="304">
        <v>0</v>
      </c>
      <c r="N112" s="302">
        <v>1868</v>
      </c>
      <c r="O112" s="302">
        <v>326</v>
      </c>
      <c r="P112" s="302">
        <v>30100.476999999999</v>
      </c>
      <c r="Q112" s="302">
        <v>1</v>
      </c>
    </row>
    <row r="113" spans="1:17" x14ac:dyDescent="0.2">
      <c r="A113" s="283">
        <v>513</v>
      </c>
      <c r="B113" s="283" t="s">
        <v>115</v>
      </c>
      <c r="C113" s="302">
        <v>73427</v>
      </c>
      <c r="D113" s="302">
        <v>14642</v>
      </c>
      <c r="E113" s="302">
        <v>10552</v>
      </c>
      <c r="F113" s="302">
        <v>9785</v>
      </c>
      <c r="G113" s="302">
        <v>0</v>
      </c>
      <c r="H113" s="302">
        <v>0</v>
      </c>
      <c r="I113" s="302">
        <v>67270</v>
      </c>
      <c r="J113" s="302">
        <v>4024.9</v>
      </c>
      <c r="K113" s="302">
        <v>6626.4</v>
      </c>
      <c r="L113" s="303">
        <v>0</v>
      </c>
      <c r="M113" s="304">
        <v>0</v>
      </c>
      <c r="N113" s="302">
        <v>1660</v>
      </c>
      <c r="O113" s="302">
        <v>152</v>
      </c>
      <c r="P113" s="302">
        <v>86940.084000000003</v>
      </c>
      <c r="Q113" s="302">
        <v>1</v>
      </c>
    </row>
    <row r="114" spans="1:17" x14ac:dyDescent="0.2">
      <c r="A114" s="283">
        <v>786</v>
      </c>
      <c r="B114" s="283" t="s">
        <v>117</v>
      </c>
      <c r="C114" s="302">
        <v>12436</v>
      </c>
      <c r="D114" s="302">
        <v>2222</v>
      </c>
      <c r="E114" s="302">
        <v>1414</v>
      </c>
      <c r="F114" s="302">
        <v>315</v>
      </c>
      <c r="G114" s="302">
        <v>0</v>
      </c>
      <c r="H114" s="302">
        <v>0</v>
      </c>
      <c r="I114" s="302">
        <v>2830</v>
      </c>
      <c r="J114" s="302">
        <v>392.05259999999998</v>
      </c>
      <c r="K114" s="302">
        <v>542.4</v>
      </c>
      <c r="L114" s="303">
        <v>0</v>
      </c>
      <c r="M114" s="304">
        <v>0</v>
      </c>
      <c r="N114" s="302">
        <v>2713</v>
      </c>
      <c r="O114" s="302">
        <v>90</v>
      </c>
      <c r="P114" s="302">
        <v>3615.462</v>
      </c>
      <c r="Q114" s="302">
        <v>3</v>
      </c>
    </row>
    <row r="115" spans="1:17" x14ac:dyDescent="0.2">
      <c r="A115" s="283">
        <v>14</v>
      </c>
      <c r="B115" s="283" t="s">
        <v>119</v>
      </c>
      <c r="C115" s="302">
        <v>232874</v>
      </c>
      <c r="D115" s="302">
        <v>34451</v>
      </c>
      <c r="E115" s="302">
        <v>40523</v>
      </c>
      <c r="F115" s="302">
        <v>12455</v>
      </c>
      <c r="G115" s="302">
        <v>0</v>
      </c>
      <c r="H115" s="302">
        <v>0</v>
      </c>
      <c r="I115" s="302">
        <v>524750</v>
      </c>
      <c r="J115" s="302">
        <v>8706.3770000000004</v>
      </c>
      <c r="K115" s="302">
        <v>12478.4</v>
      </c>
      <c r="L115" s="303">
        <v>0</v>
      </c>
      <c r="M115" s="304">
        <v>0</v>
      </c>
      <c r="N115" s="302">
        <v>18525</v>
      </c>
      <c r="O115" s="302">
        <v>1271</v>
      </c>
      <c r="P115" s="302">
        <v>422003.141</v>
      </c>
      <c r="Q115" s="302">
        <v>19</v>
      </c>
    </row>
    <row r="116" spans="1:17" x14ac:dyDescent="0.2">
      <c r="A116" s="283">
        <v>1729</v>
      </c>
      <c r="B116" s="283" t="s">
        <v>121</v>
      </c>
      <c r="C116" s="302">
        <v>14171</v>
      </c>
      <c r="D116" s="302">
        <v>1939</v>
      </c>
      <c r="E116" s="302">
        <v>2009</v>
      </c>
      <c r="F116" s="302">
        <v>160</v>
      </c>
      <c r="G116" s="302">
        <v>0</v>
      </c>
      <c r="H116" s="302">
        <v>0</v>
      </c>
      <c r="I116" s="302">
        <v>810</v>
      </c>
      <c r="J116" s="302">
        <v>300.95999999999998</v>
      </c>
      <c r="K116" s="302">
        <v>1019.2</v>
      </c>
      <c r="L116" s="303">
        <v>0</v>
      </c>
      <c r="M116" s="304">
        <v>0</v>
      </c>
      <c r="N116" s="302">
        <v>7317</v>
      </c>
      <c r="O116" s="302">
        <v>19</v>
      </c>
      <c r="P116" s="302">
        <v>2090.0479999999998</v>
      </c>
      <c r="Q116" s="302">
        <v>20</v>
      </c>
    </row>
    <row r="117" spans="1:17" x14ac:dyDescent="0.2">
      <c r="A117" s="283">
        <v>158</v>
      </c>
      <c r="B117" s="283" t="s">
        <v>122</v>
      </c>
      <c r="C117" s="302">
        <v>24311</v>
      </c>
      <c r="D117" s="302">
        <v>4551</v>
      </c>
      <c r="E117" s="302">
        <v>2985</v>
      </c>
      <c r="F117" s="302">
        <v>940</v>
      </c>
      <c r="G117" s="302">
        <v>0</v>
      </c>
      <c r="H117" s="302">
        <v>0</v>
      </c>
      <c r="I117" s="302">
        <v>18190</v>
      </c>
      <c r="J117" s="302">
        <v>0</v>
      </c>
      <c r="K117" s="302">
        <v>1131.2</v>
      </c>
      <c r="L117" s="303">
        <v>0</v>
      </c>
      <c r="M117" s="304">
        <v>0</v>
      </c>
      <c r="N117" s="302">
        <v>10475</v>
      </c>
      <c r="O117" s="302">
        <v>75</v>
      </c>
      <c r="P117" s="302">
        <v>11421.85</v>
      </c>
      <c r="Q117" s="302">
        <v>6</v>
      </c>
    </row>
    <row r="118" spans="1:17" x14ac:dyDescent="0.2">
      <c r="A118" s="283">
        <v>392</v>
      </c>
      <c r="B118" s="283" t="s">
        <v>124</v>
      </c>
      <c r="C118" s="302">
        <v>162902</v>
      </c>
      <c r="D118" s="302">
        <v>32493</v>
      </c>
      <c r="E118" s="302">
        <v>25171</v>
      </c>
      <c r="F118" s="302">
        <v>17055</v>
      </c>
      <c r="G118" s="302">
        <v>0</v>
      </c>
      <c r="H118" s="302">
        <v>0</v>
      </c>
      <c r="I118" s="302">
        <v>208030</v>
      </c>
      <c r="J118" s="302">
        <v>5184.32</v>
      </c>
      <c r="K118" s="302">
        <v>8949.6</v>
      </c>
      <c r="L118" s="303">
        <v>0</v>
      </c>
      <c r="M118" s="304">
        <v>0</v>
      </c>
      <c r="N118" s="302">
        <v>2915</v>
      </c>
      <c r="O118" s="302">
        <v>294</v>
      </c>
      <c r="P118" s="302">
        <v>278369.53200000001</v>
      </c>
      <c r="Q118" s="302">
        <v>2</v>
      </c>
    </row>
    <row r="119" spans="1:17" x14ac:dyDescent="0.2">
      <c r="A119" s="283">
        <v>394</v>
      </c>
      <c r="B119" s="283" t="s">
        <v>125</v>
      </c>
      <c r="C119" s="302">
        <v>156002</v>
      </c>
      <c r="D119" s="302">
        <v>32935</v>
      </c>
      <c r="E119" s="302">
        <v>14951</v>
      </c>
      <c r="F119" s="302">
        <v>14290</v>
      </c>
      <c r="G119" s="302">
        <v>0</v>
      </c>
      <c r="H119" s="302">
        <v>0</v>
      </c>
      <c r="I119" s="302">
        <v>79860</v>
      </c>
      <c r="J119" s="302">
        <v>2231.7600000000002</v>
      </c>
      <c r="K119" s="302">
        <v>6397.6</v>
      </c>
      <c r="L119" s="303">
        <v>0</v>
      </c>
      <c r="M119" s="304">
        <v>1051.5999999999999</v>
      </c>
      <c r="N119" s="302">
        <v>19731</v>
      </c>
      <c r="O119" s="302">
        <v>900</v>
      </c>
      <c r="P119" s="302">
        <v>100256.04399999999</v>
      </c>
      <c r="Q119" s="302">
        <v>29</v>
      </c>
    </row>
    <row r="120" spans="1:17" x14ac:dyDescent="0.2">
      <c r="A120" s="283">
        <v>1655</v>
      </c>
      <c r="B120" s="283" t="s">
        <v>126</v>
      </c>
      <c r="C120" s="302">
        <v>30284</v>
      </c>
      <c r="D120" s="302">
        <v>5417</v>
      </c>
      <c r="E120" s="302">
        <v>3739</v>
      </c>
      <c r="F120" s="302">
        <v>1715</v>
      </c>
      <c r="G120" s="302">
        <v>0</v>
      </c>
      <c r="H120" s="302">
        <v>0</v>
      </c>
      <c r="I120" s="302">
        <v>4850</v>
      </c>
      <c r="J120" s="302">
        <v>0</v>
      </c>
      <c r="K120" s="302">
        <v>1025.5999999999999</v>
      </c>
      <c r="L120" s="303">
        <v>316.89999999999799</v>
      </c>
      <c r="M120" s="304">
        <v>0</v>
      </c>
      <c r="N120" s="302">
        <v>7448</v>
      </c>
      <c r="O120" s="302">
        <v>74</v>
      </c>
      <c r="P120" s="302">
        <v>10420.105</v>
      </c>
      <c r="Q120" s="302">
        <v>9</v>
      </c>
    </row>
    <row r="121" spans="1:17" x14ac:dyDescent="0.2">
      <c r="A121" s="283">
        <v>160</v>
      </c>
      <c r="B121" s="283" t="s">
        <v>127</v>
      </c>
      <c r="C121" s="302">
        <v>60948</v>
      </c>
      <c r="D121" s="302">
        <v>13150</v>
      </c>
      <c r="E121" s="302">
        <v>7153</v>
      </c>
      <c r="F121" s="302">
        <v>840</v>
      </c>
      <c r="G121" s="302">
        <v>0</v>
      </c>
      <c r="H121" s="302">
        <v>0</v>
      </c>
      <c r="I121" s="302">
        <v>41350</v>
      </c>
      <c r="J121" s="302">
        <v>1019.76</v>
      </c>
      <c r="K121" s="302">
        <v>3094.4</v>
      </c>
      <c r="L121" s="303">
        <v>0</v>
      </c>
      <c r="M121" s="304">
        <v>0</v>
      </c>
      <c r="N121" s="302">
        <v>31215</v>
      </c>
      <c r="O121" s="302">
        <v>500</v>
      </c>
      <c r="P121" s="302">
        <v>15029.566000000001</v>
      </c>
      <c r="Q121" s="302">
        <v>25</v>
      </c>
    </row>
    <row r="122" spans="1:17" x14ac:dyDescent="0.2">
      <c r="A122" s="283">
        <v>243</v>
      </c>
      <c r="B122" s="283" t="s">
        <v>128</v>
      </c>
      <c r="C122" s="302">
        <v>48414</v>
      </c>
      <c r="D122" s="302">
        <v>10429</v>
      </c>
      <c r="E122" s="302">
        <v>5861</v>
      </c>
      <c r="F122" s="302">
        <v>4365</v>
      </c>
      <c r="G122" s="302">
        <v>0</v>
      </c>
      <c r="H122" s="302">
        <v>0</v>
      </c>
      <c r="I122" s="302">
        <v>48180</v>
      </c>
      <c r="J122" s="302">
        <v>1333.28</v>
      </c>
      <c r="K122" s="302">
        <v>3018.4</v>
      </c>
      <c r="L122" s="303">
        <v>0</v>
      </c>
      <c r="M122" s="304">
        <v>0</v>
      </c>
      <c r="N122" s="302">
        <v>3895</v>
      </c>
      <c r="O122" s="302">
        <v>932</v>
      </c>
      <c r="P122" s="302">
        <v>32857.514999999999</v>
      </c>
      <c r="Q122" s="302">
        <v>2</v>
      </c>
    </row>
    <row r="123" spans="1:17" x14ac:dyDescent="0.2">
      <c r="A123" s="283">
        <v>523</v>
      </c>
      <c r="B123" s="283" t="s">
        <v>129</v>
      </c>
      <c r="C123" s="302">
        <v>18295</v>
      </c>
      <c r="D123" s="302">
        <v>4292</v>
      </c>
      <c r="E123" s="302">
        <v>1867</v>
      </c>
      <c r="F123" s="302">
        <v>345</v>
      </c>
      <c r="G123" s="302">
        <v>0</v>
      </c>
      <c r="H123" s="302">
        <v>0</v>
      </c>
      <c r="I123" s="302">
        <v>5320</v>
      </c>
      <c r="J123" s="302">
        <v>0</v>
      </c>
      <c r="K123" s="302">
        <v>627.20000000000005</v>
      </c>
      <c r="L123" s="303">
        <v>0</v>
      </c>
      <c r="M123" s="304">
        <v>0</v>
      </c>
      <c r="N123" s="302">
        <v>1684</v>
      </c>
      <c r="O123" s="302">
        <v>252</v>
      </c>
      <c r="P123" s="302">
        <v>7454.46</v>
      </c>
      <c r="Q123" s="302">
        <v>2</v>
      </c>
    </row>
    <row r="124" spans="1:17" x14ac:dyDescent="0.2">
      <c r="A124" s="283">
        <v>72</v>
      </c>
      <c r="B124" s="283" t="s">
        <v>131</v>
      </c>
      <c r="C124" s="302">
        <v>15722</v>
      </c>
      <c r="D124" s="302">
        <v>3000</v>
      </c>
      <c r="E124" s="302">
        <v>2850</v>
      </c>
      <c r="F124" s="302">
        <v>385</v>
      </c>
      <c r="G124" s="302">
        <v>0</v>
      </c>
      <c r="H124" s="302">
        <v>0</v>
      </c>
      <c r="I124" s="302">
        <v>16600</v>
      </c>
      <c r="J124" s="302">
        <v>0</v>
      </c>
      <c r="K124" s="302">
        <v>981.6</v>
      </c>
      <c r="L124" s="303">
        <v>0</v>
      </c>
      <c r="M124" s="304">
        <v>0</v>
      </c>
      <c r="N124" s="302">
        <v>2494</v>
      </c>
      <c r="O124" s="302">
        <v>169</v>
      </c>
      <c r="P124" s="302">
        <v>8543.9500000000007</v>
      </c>
      <c r="Q124" s="302">
        <v>2</v>
      </c>
    </row>
    <row r="125" spans="1:17" x14ac:dyDescent="0.2">
      <c r="A125" s="283">
        <v>244</v>
      </c>
      <c r="B125" s="283" t="s">
        <v>132</v>
      </c>
      <c r="C125" s="302">
        <v>12209</v>
      </c>
      <c r="D125" s="302">
        <v>2631</v>
      </c>
      <c r="E125" s="302">
        <v>1346</v>
      </c>
      <c r="F125" s="302">
        <v>175</v>
      </c>
      <c r="G125" s="302">
        <v>0</v>
      </c>
      <c r="H125" s="302">
        <v>0</v>
      </c>
      <c r="I125" s="302">
        <v>3080</v>
      </c>
      <c r="J125" s="302">
        <v>0</v>
      </c>
      <c r="K125" s="302">
        <v>0</v>
      </c>
      <c r="L125" s="303">
        <v>0</v>
      </c>
      <c r="M125" s="304">
        <v>0</v>
      </c>
      <c r="N125" s="302">
        <v>2308</v>
      </c>
      <c r="O125" s="302">
        <v>108</v>
      </c>
      <c r="P125" s="302">
        <v>4439.9679999999998</v>
      </c>
      <c r="Q125" s="302">
        <v>2</v>
      </c>
    </row>
    <row r="126" spans="1:17" x14ac:dyDescent="0.2">
      <c r="A126" s="283">
        <v>396</v>
      </c>
      <c r="B126" s="283" t="s">
        <v>133</v>
      </c>
      <c r="C126" s="302">
        <v>39182</v>
      </c>
      <c r="D126" s="302">
        <v>7108</v>
      </c>
      <c r="E126" s="302">
        <v>5041</v>
      </c>
      <c r="F126" s="302">
        <v>2310</v>
      </c>
      <c r="G126" s="302">
        <v>0</v>
      </c>
      <c r="H126" s="302">
        <v>0</v>
      </c>
      <c r="I126" s="302">
        <v>21940</v>
      </c>
      <c r="J126" s="302">
        <v>2635.12</v>
      </c>
      <c r="K126" s="302">
        <v>963.2</v>
      </c>
      <c r="L126" s="303">
        <v>0</v>
      </c>
      <c r="M126" s="304">
        <v>0</v>
      </c>
      <c r="N126" s="302">
        <v>2733</v>
      </c>
      <c r="O126" s="302">
        <v>44</v>
      </c>
      <c r="P126" s="302">
        <v>41705.449999999997</v>
      </c>
      <c r="Q126" s="302">
        <v>3</v>
      </c>
    </row>
    <row r="127" spans="1:17" x14ac:dyDescent="0.2">
      <c r="A127" s="283">
        <v>397</v>
      </c>
      <c r="B127" s="283" t="s">
        <v>134</v>
      </c>
      <c r="C127" s="302">
        <v>27234</v>
      </c>
      <c r="D127" s="302">
        <v>5832</v>
      </c>
      <c r="E127" s="302">
        <v>2967</v>
      </c>
      <c r="F127" s="302">
        <v>850</v>
      </c>
      <c r="G127" s="302">
        <v>0</v>
      </c>
      <c r="H127" s="302">
        <v>0</v>
      </c>
      <c r="I127" s="302">
        <v>5810</v>
      </c>
      <c r="J127" s="302">
        <v>0</v>
      </c>
      <c r="K127" s="302">
        <v>1426.4</v>
      </c>
      <c r="L127" s="303">
        <v>0</v>
      </c>
      <c r="M127" s="304">
        <v>0</v>
      </c>
      <c r="N127" s="302">
        <v>918</v>
      </c>
      <c r="O127" s="302">
        <v>47</v>
      </c>
      <c r="P127" s="302">
        <v>23182.632000000001</v>
      </c>
      <c r="Q127" s="302">
        <v>1</v>
      </c>
    </row>
    <row r="128" spans="1:17" x14ac:dyDescent="0.2">
      <c r="A128" s="283">
        <v>246</v>
      </c>
      <c r="B128" s="283" t="s">
        <v>135</v>
      </c>
      <c r="C128" s="302">
        <v>18589</v>
      </c>
      <c r="D128" s="302">
        <v>3664</v>
      </c>
      <c r="E128" s="302">
        <v>2144</v>
      </c>
      <c r="F128" s="302">
        <v>225</v>
      </c>
      <c r="G128" s="302">
        <v>0</v>
      </c>
      <c r="H128" s="302">
        <v>0</v>
      </c>
      <c r="I128" s="302">
        <v>5510</v>
      </c>
      <c r="J128" s="302">
        <v>283.72000000000003</v>
      </c>
      <c r="K128" s="302">
        <v>752.8</v>
      </c>
      <c r="L128" s="303">
        <v>0</v>
      </c>
      <c r="M128" s="304">
        <v>0</v>
      </c>
      <c r="N128" s="302">
        <v>7854</v>
      </c>
      <c r="O128" s="302">
        <v>188</v>
      </c>
      <c r="P128" s="302">
        <v>4968.3649999999998</v>
      </c>
      <c r="Q128" s="302">
        <v>8</v>
      </c>
    </row>
    <row r="129" spans="1:17" x14ac:dyDescent="0.2">
      <c r="A129" s="283">
        <v>74</v>
      </c>
      <c r="B129" s="283" t="s">
        <v>136</v>
      </c>
      <c r="C129" s="302">
        <v>50493</v>
      </c>
      <c r="D129" s="302">
        <v>9958</v>
      </c>
      <c r="E129" s="302">
        <v>7767</v>
      </c>
      <c r="F129" s="302">
        <v>1850</v>
      </c>
      <c r="G129" s="302">
        <v>0</v>
      </c>
      <c r="H129" s="302">
        <v>0</v>
      </c>
      <c r="I129" s="302">
        <v>53480</v>
      </c>
      <c r="J129" s="302">
        <v>882.1</v>
      </c>
      <c r="K129" s="302">
        <v>2956</v>
      </c>
      <c r="L129" s="303">
        <v>0</v>
      </c>
      <c r="M129" s="304">
        <v>0</v>
      </c>
      <c r="N129" s="302">
        <v>18983</v>
      </c>
      <c r="O129" s="302">
        <v>833</v>
      </c>
      <c r="P129" s="302">
        <v>26239.641</v>
      </c>
      <c r="Q129" s="302">
        <v>23</v>
      </c>
    </row>
    <row r="130" spans="1:17" x14ac:dyDescent="0.2">
      <c r="A130" s="283">
        <v>398</v>
      </c>
      <c r="B130" s="283" t="s">
        <v>137</v>
      </c>
      <c r="C130" s="302">
        <v>57587</v>
      </c>
      <c r="D130" s="302">
        <v>12709</v>
      </c>
      <c r="E130" s="302">
        <v>6277</v>
      </c>
      <c r="F130" s="302">
        <v>4325</v>
      </c>
      <c r="G130" s="302">
        <v>0</v>
      </c>
      <c r="H130" s="302">
        <v>0</v>
      </c>
      <c r="I130" s="302">
        <v>56490</v>
      </c>
      <c r="J130" s="302">
        <v>1411.54</v>
      </c>
      <c r="K130" s="302">
        <v>3171.2</v>
      </c>
      <c r="L130" s="303">
        <v>0</v>
      </c>
      <c r="M130" s="304">
        <v>0</v>
      </c>
      <c r="N130" s="302">
        <v>3812</v>
      </c>
      <c r="O130" s="302">
        <v>187</v>
      </c>
      <c r="P130" s="302">
        <v>41605.474999999999</v>
      </c>
      <c r="Q130" s="302">
        <v>4</v>
      </c>
    </row>
    <row r="131" spans="1:17" x14ac:dyDescent="0.2">
      <c r="A131" s="283">
        <v>917</v>
      </c>
      <c r="B131" s="283" t="s">
        <v>138</v>
      </c>
      <c r="C131" s="302">
        <v>87086</v>
      </c>
      <c r="D131" s="302">
        <v>13532</v>
      </c>
      <c r="E131" s="302">
        <v>19287</v>
      </c>
      <c r="F131" s="302">
        <v>5520</v>
      </c>
      <c r="G131" s="302">
        <v>0</v>
      </c>
      <c r="H131" s="302">
        <v>0</v>
      </c>
      <c r="I131" s="302">
        <v>150380</v>
      </c>
      <c r="J131" s="302">
        <v>5392.0258000000003</v>
      </c>
      <c r="K131" s="302">
        <v>5276.8</v>
      </c>
      <c r="L131" s="303">
        <v>0</v>
      </c>
      <c r="M131" s="304">
        <v>0</v>
      </c>
      <c r="N131" s="302">
        <v>4487</v>
      </c>
      <c r="O131" s="302">
        <v>66</v>
      </c>
      <c r="P131" s="302">
        <v>84576.345000000001</v>
      </c>
      <c r="Q131" s="302">
        <v>4</v>
      </c>
    </row>
    <row r="132" spans="1:17" x14ac:dyDescent="0.2">
      <c r="A132" s="283">
        <v>1658</v>
      </c>
      <c r="B132" s="283" t="s">
        <v>139</v>
      </c>
      <c r="C132" s="302">
        <v>16152</v>
      </c>
      <c r="D132" s="302">
        <v>2863</v>
      </c>
      <c r="E132" s="302">
        <v>1587</v>
      </c>
      <c r="F132" s="302">
        <v>260</v>
      </c>
      <c r="G132" s="302">
        <v>0</v>
      </c>
      <c r="H132" s="302">
        <v>0</v>
      </c>
      <c r="I132" s="302">
        <v>2110</v>
      </c>
      <c r="J132" s="302">
        <v>2307.8200000000002</v>
      </c>
      <c r="K132" s="302">
        <v>0</v>
      </c>
      <c r="L132" s="303">
        <v>0</v>
      </c>
      <c r="M132" s="304">
        <v>0</v>
      </c>
      <c r="N132" s="302">
        <v>10397</v>
      </c>
      <c r="O132" s="302">
        <v>107</v>
      </c>
      <c r="P132" s="302">
        <v>4255.875</v>
      </c>
      <c r="Q132" s="302">
        <v>7</v>
      </c>
    </row>
    <row r="133" spans="1:17" x14ac:dyDescent="0.2">
      <c r="A133" s="283">
        <v>399</v>
      </c>
      <c r="B133" s="283" t="s">
        <v>140</v>
      </c>
      <c r="C133" s="302">
        <v>23968</v>
      </c>
      <c r="D133" s="302">
        <v>4564</v>
      </c>
      <c r="E133" s="302">
        <v>2553</v>
      </c>
      <c r="F133" s="302">
        <v>470</v>
      </c>
      <c r="G133" s="302">
        <v>0</v>
      </c>
      <c r="H133" s="302">
        <v>0</v>
      </c>
      <c r="I133" s="302">
        <v>8690</v>
      </c>
      <c r="J133" s="302">
        <v>0</v>
      </c>
      <c r="K133" s="302">
        <v>264</v>
      </c>
      <c r="L133" s="303">
        <v>0</v>
      </c>
      <c r="M133" s="304">
        <v>0</v>
      </c>
      <c r="N133" s="302">
        <v>1869</v>
      </c>
      <c r="O133" s="302">
        <v>32</v>
      </c>
      <c r="P133" s="302">
        <v>14901.084000000001</v>
      </c>
      <c r="Q133" s="302">
        <v>3</v>
      </c>
    </row>
    <row r="134" spans="1:17" x14ac:dyDescent="0.2">
      <c r="A134" s="283">
        <v>163</v>
      </c>
      <c r="B134" s="283" t="s">
        <v>141</v>
      </c>
      <c r="C134" s="302">
        <v>35916</v>
      </c>
      <c r="D134" s="302">
        <v>7234</v>
      </c>
      <c r="E134" s="302">
        <v>4417</v>
      </c>
      <c r="F134" s="302">
        <v>455</v>
      </c>
      <c r="G134" s="302">
        <v>0</v>
      </c>
      <c r="H134" s="302">
        <v>0</v>
      </c>
      <c r="I134" s="302">
        <v>35780</v>
      </c>
      <c r="J134" s="302">
        <v>1023.86</v>
      </c>
      <c r="K134" s="302">
        <v>1220</v>
      </c>
      <c r="L134" s="303">
        <v>0</v>
      </c>
      <c r="M134" s="304">
        <v>0</v>
      </c>
      <c r="N134" s="302">
        <v>13791</v>
      </c>
      <c r="O134" s="302">
        <v>108</v>
      </c>
      <c r="P134" s="302">
        <v>12820.626</v>
      </c>
      <c r="Q134" s="302">
        <v>9</v>
      </c>
    </row>
    <row r="135" spans="1:17" x14ac:dyDescent="0.2">
      <c r="A135" s="283">
        <v>530</v>
      </c>
      <c r="B135" s="283" t="s">
        <v>142</v>
      </c>
      <c r="C135" s="302">
        <v>40142</v>
      </c>
      <c r="D135" s="302">
        <v>7562</v>
      </c>
      <c r="E135" s="302">
        <v>4824</v>
      </c>
      <c r="F135" s="302">
        <v>2700</v>
      </c>
      <c r="G135" s="302">
        <v>0</v>
      </c>
      <c r="H135" s="302">
        <v>0</v>
      </c>
      <c r="I135" s="302">
        <v>26080</v>
      </c>
      <c r="J135" s="302">
        <v>285.58</v>
      </c>
      <c r="K135" s="302">
        <v>2129.6</v>
      </c>
      <c r="L135" s="303">
        <v>0</v>
      </c>
      <c r="M135" s="304">
        <v>0</v>
      </c>
      <c r="N135" s="302">
        <v>4109</v>
      </c>
      <c r="O135" s="302">
        <v>1900</v>
      </c>
      <c r="P135" s="302">
        <v>28419.18</v>
      </c>
      <c r="Q135" s="302">
        <v>3</v>
      </c>
    </row>
    <row r="136" spans="1:17" x14ac:dyDescent="0.2">
      <c r="A136" s="283">
        <v>794</v>
      </c>
      <c r="B136" s="283" t="s">
        <v>143</v>
      </c>
      <c r="C136" s="302">
        <v>92423</v>
      </c>
      <c r="D136" s="302">
        <v>18754</v>
      </c>
      <c r="E136" s="302">
        <v>13809</v>
      </c>
      <c r="F136" s="302">
        <v>8765</v>
      </c>
      <c r="G136" s="302">
        <v>0</v>
      </c>
      <c r="H136" s="302">
        <v>0</v>
      </c>
      <c r="I136" s="302">
        <v>145650</v>
      </c>
      <c r="J136" s="302">
        <v>3135.88</v>
      </c>
      <c r="K136" s="302">
        <v>4009.6</v>
      </c>
      <c r="L136" s="303">
        <v>0</v>
      </c>
      <c r="M136" s="304">
        <v>0</v>
      </c>
      <c r="N136" s="302">
        <v>5312</v>
      </c>
      <c r="O136" s="302">
        <v>164</v>
      </c>
      <c r="P136" s="302">
        <v>73224.899999999994</v>
      </c>
      <c r="Q136" s="302">
        <v>1</v>
      </c>
    </row>
    <row r="137" spans="1:17" x14ac:dyDescent="0.2">
      <c r="A137" s="283">
        <v>531</v>
      </c>
      <c r="B137" s="283" t="s">
        <v>144</v>
      </c>
      <c r="C137" s="302">
        <v>31202</v>
      </c>
      <c r="D137" s="302">
        <v>7675</v>
      </c>
      <c r="E137" s="302">
        <v>2761</v>
      </c>
      <c r="F137" s="302">
        <v>1625</v>
      </c>
      <c r="G137" s="302">
        <v>0</v>
      </c>
      <c r="H137" s="302">
        <v>0</v>
      </c>
      <c r="I137" s="302">
        <v>11920</v>
      </c>
      <c r="J137" s="302">
        <v>0</v>
      </c>
      <c r="K137" s="302">
        <v>0</v>
      </c>
      <c r="L137" s="303">
        <v>0</v>
      </c>
      <c r="M137" s="304">
        <v>0</v>
      </c>
      <c r="N137" s="302">
        <v>1049</v>
      </c>
      <c r="O137" s="302">
        <v>141</v>
      </c>
      <c r="P137" s="302">
        <v>22596.75</v>
      </c>
      <c r="Q137" s="302">
        <v>1</v>
      </c>
    </row>
    <row r="138" spans="1:17" x14ac:dyDescent="0.2">
      <c r="A138" s="283">
        <v>164</v>
      </c>
      <c r="B138" s="283" t="s">
        <v>386</v>
      </c>
      <c r="C138" s="302">
        <v>81140</v>
      </c>
      <c r="D138" s="302">
        <v>15189</v>
      </c>
      <c r="E138" s="302">
        <v>12922</v>
      </c>
      <c r="F138" s="302">
        <v>7005</v>
      </c>
      <c r="G138" s="302">
        <v>0</v>
      </c>
      <c r="H138" s="302">
        <v>0</v>
      </c>
      <c r="I138" s="302">
        <v>116040</v>
      </c>
      <c r="J138" s="302">
        <v>3668.78</v>
      </c>
      <c r="K138" s="302">
        <v>4730.3999999999996</v>
      </c>
      <c r="L138" s="303">
        <v>0</v>
      </c>
      <c r="M138" s="304">
        <v>0</v>
      </c>
      <c r="N138" s="302">
        <v>6081</v>
      </c>
      <c r="O138" s="302">
        <v>102</v>
      </c>
      <c r="P138" s="302">
        <v>72306.48</v>
      </c>
      <c r="Q138" s="302">
        <v>3</v>
      </c>
    </row>
    <row r="139" spans="1:17" x14ac:dyDescent="0.2">
      <c r="A139" s="283">
        <v>1966</v>
      </c>
      <c r="B139" s="283" t="s">
        <v>686</v>
      </c>
      <c r="C139" s="302">
        <v>47801</v>
      </c>
      <c r="D139" s="302">
        <v>9239</v>
      </c>
      <c r="E139" s="302">
        <v>7247</v>
      </c>
      <c r="F139" s="302">
        <v>770</v>
      </c>
      <c r="G139" s="302">
        <v>0</v>
      </c>
      <c r="H139" s="302">
        <v>0</v>
      </c>
      <c r="I139" s="302">
        <v>5890</v>
      </c>
      <c r="J139" s="302">
        <v>0</v>
      </c>
      <c r="K139" s="302">
        <v>998.4</v>
      </c>
      <c r="L139" s="303">
        <v>220.29999999999899</v>
      </c>
      <c r="M139" s="304">
        <v>0</v>
      </c>
      <c r="N139" s="302">
        <v>47699</v>
      </c>
      <c r="O139" s="302">
        <v>2034</v>
      </c>
      <c r="P139" s="302">
        <v>9543.1910000000007</v>
      </c>
      <c r="Q139" s="302">
        <v>41</v>
      </c>
    </row>
    <row r="140" spans="1:17" x14ac:dyDescent="0.2">
      <c r="A140" s="283">
        <v>252</v>
      </c>
      <c r="B140" s="283" t="s">
        <v>145</v>
      </c>
      <c r="C140" s="302">
        <v>16454</v>
      </c>
      <c r="D140" s="302">
        <v>3028</v>
      </c>
      <c r="E140" s="302">
        <v>1767</v>
      </c>
      <c r="F140" s="302">
        <v>355</v>
      </c>
      <c r="G140" s="302">
        <v>0</v>
      </c>
      <c r="H140" s="302">
        <v>0</v>
      </c>
      <c r="I140" s="302">
        <v>3470</v>
      </c>
      <c r="J140" s="302">
        <v>0</v>
      </c>
      <c r="K140" s="302">
        <v>0</v>
      </c>
      <c r="L140" s="303">
        <v>0</v>
      </c>
      <c r="M140" s="304">
        <v>0</v>
      </c>
      <c r="N140" s="302">
        <v>3970</v>
      </c>
      <c r="O140" s="302">
        <v>184</v>
      </c>
      <c r="P140" s="302">
        <v>5931.7759999999998</v>
      </c>
      <c r="Q140" s="302">
        <v>4</v>
      </c>
    </row>
    <row r="141" spans="1:17" x14ac:dyDescent="0.2">
      <c r="A141" s="283">
        <v>797</v>
      </c>
      <c r="B141" s="283" t="s">
        <v>146</v>
      </c>
      <c r="C141" s="302">
        <v>44692</v>
      </c>
      <c r="D141" s="302">
        <v>8531</v>
      </c>
      <c r="E141" s="302">
        <v>5093</v>
      </c>
      <c r="F141" s="302">
        <v>1950</v>
      </c>
      <c r="G141" s="302">
        <v>0</v>
      </c>
      <c r="H141" s="302">
        <v>0</v>
      </c>
      <c r="I141" s="302">
        <v>32630</v>
      </c>
      <c r="J141" s="302">
        <v>182.16</v>
      </c>
      <c r="K141" s="302">
        <v>947.2</v>
      </c>
      <c r="L141" s="303">
        <v>0</v>
      </c>
      <c r="M141" s="304">
        <v>0</v>
      </c>
      <c r="N141" s="302">
        <v>7878</v>
      </c>
      <c r="O141" s="302">
        <v>244</v>
      </c>
      <c r="P141" s="302">
        <v>21291.991999999998</v>
      </c>
      <c r="Q141" s="302">
        <v>3</v>
      </c>
    </row>
    <row r="142" spans="1:17" x14ac:dyDescent="0.2">
      <c r="A142" s="283">
        <v>534</v>
      </c>
      <c r="B142" s="283" t="s">
        <v>147</v>
      </c>
      <c r="C142" s="302">
        <v>22209</v>
      </c>
      <c r="D142" s="302">
        <v>4229</v>
      </c>
      <c r="E142" s="302">
        <v>2986</v>
      </c>
      <c r="F142" s="302">
        <v>715</v>
      </c>
      <c r="G142" s="302">
        <v>0</v>
      </c>
      <c r="H142" s="302">
        <v>0</v>
      </c>
      <c r="I142" s="302">
        <v>5030</v>
      </c>
      <c r="J142" s="302">
        <v>146.52000000000001</v>
      </c>
      <c r="K142" s="302">
        <v>665.6</v>
      </c>
      <c r="L142" s="303">
        <v>0</v>
      </c>
      <c r="M142" s="304">
        <v>254.5</v>
      </c>
      <c r="N142" s="302">
        <v>1291</v>
      </c>
      <c r="O142" s="302">
        <v>56</v>
      </c>
      <c r="P142" s="302">
        <v>15507.536</v>
      </c>
      <c r="Q142" s="302">
        <v>2</v>
      </c>
    </row>
    <row r="143" spans="1:17" x14ac:dyDescent="0.2">
      <c r="A143" s="283">
        <v>798</v>
      </c>
      <c r="B143" s="283" t="s">
        <v>148</v>
      </c>
      <c r="C143" s="302">
        <v>15518</v>
      </c>
      <c r="D143" s="302">
        <v>2885</v>
      </c>
      <c r="E143" s="302">
        <v>1600</v>
      </c>
      <c r="F143" s="302">
        <v>185</v>
      </c>
      <c r="G143" s="302">
        <v>0</v>
      </c>
      <c r="H143" s="302">
        <v>0</v>
      </c>
      <c r="I143" s="302">
        <v>1620</v>
      </c>
      <c r="J143" s="302">
        <v>0</v>
      </c>
      <c r="K143" s="302">
        <v>0</v>
      </c>
      <c r="L143" s="303">
        <v>0</v>
      </c>
      <c r="M143" s="304">
        <v>0</v>
      </c>
      <c r="N143" s="302">
        <v>9484</v>
      </c>
      <c r="O143" s="302">
        <v>167</v>
      </c>
      <c r="P143" s="302">
        <v>4380.0119999999997</v>
      </c>
      <c r="Q143" s="302">
        <v>9</v>
      </c>
    </row>
    <row r="144" spans="1:17" x14ac:dyDescent="0.2">
      <c r="A144" s="283">
        <v>402</v>
      </c>
      <c r="B144" s="283" t="s">
        <v>149</v>
      </c>
      <c r="C144" s="302">
        <v>90831</v>
      </c>
      <c r="D144" s="302">
        <v>18663</v>
      </c>
      <c r="E144" s="302">
        <v>13802</v>
      </c>
      <c r="F144" s="302">
        <v>7575</v>
      </c>
      <c r="G144" s="302">
        <v>0</v>
      </c>
      <c r="H144" s="302">
        <v>0</v>
      </c>
      <c r="I144" s="302">
        <v>91440</v>
      </c>
      <c r="J144" s="302">
        <v>3708.4</v>
      </c>
      <c r="K144" s="302">
        <v>6434.4</v>
      </c>
      <c r="L144" s="303">
        <v>0</v>
      </c>
      <c r="M144" s="304">
        <v>690.599999999999</v>
      </c>
      <c r="N144" s="302">
        <v>4544</v>
      </c>
      <c r="O144" s="302">
        <v>91</v>
      </c>
      <c r="P144" s="302">
        <v>119018.628</v>
      </c>
      <c r="Q144" s="302">
        <v>5</v>
      </c>
    </row>
    <row r="145" spans="1:17" x14ac:dyDescent="0.2">
      <c r="A145" s="283">
        <v>1963</v>
      </c>
      <c r="B145" s="283" t="s">
        <v>691</v>
      </c>
      <c r="C145" s="302">
        <v>87401</v>
      </c>
      <c r="D145" s="302">
        <v>16965</v>
      </c>
      <c r="E145" s="302">
        <v>9150</v>
      </c>
      <c r="F145" s="302">
        <v>1800</v>
      </c>
      <c r="G145" s="302">
        <v>0</v>
      </c>
      <c r="H145" s="302">
        <v>0</v>
      </c>
      <c r="I145" s="302">
        <v>9350</v>
      </c>
      <c r="J145" s="302">
        <v>554.1</v>
      </c>
      <c r="K145" s="302">
        <v>2505.6</v>
      </c>
      <c r="L145" s="303">
        <v>0</v>
      </c>
      <c r="M145" s="304">
        <v>0</v>
      </c>
      <c r="N145" s="302">
        <v>26847</v>
      </c>
      <c r="O145" s="302">
        <v>5522</v>
      </c>
      <c r="P145" s="302">
        <v>31646.538</v>
      </c>
      <c r="Q145" s="302">
        <v>29</v>
      </c>
    </row>
    <row r="146" spans="1:17" x14ac:dyDescent="0.2">
      <c r="A146" s="283">
        <v>1735</v>
      </c>
      <c r="B146" s="283" t="s">
        <v>150</v>
      </c>
      <c r="C146" s="302">
        <v>35017</v>
      </c>
      <c r="D146" s="302">
        <v>6432</v>
      </c>
      <c r="E146" s="302">
        <v>4135</v>
      </c>
      <c r="F146" s="302">
        <v>735</v>
      </c>
      <c r="G146" s="302">
        <v>0</v>
      </c>
      <c r="H146" s="302">
        <v>0</v>
      </c>
      <c r="I146" s="302">
        <v>13220</v>
      </c>
      <c r="J146" s="302">
        <v>0</v>
      </c>
      <c r="K146" s="302">
        <v>436.8</v>
      </c>
      <c r="L146" s="303">
        <v>0</v>
      </c>
      <c r="M146" s="304">
        <v>0</v>
      </c>
      <c r="N146" s="302">
        <v>21233</v>
      </c>
      <c r="O146" s="302">
        <v>308</v>
      </c>
      <c r="P146" s="302">
        <v>9638.6239999999998</v>
      </c>
      <c r="Q146" s="302">
        <v>9</v>
      </c>
    </row>
    <row r="147" spans="1:17" x14ac:dyDescent="0.2">
      <c r="A147" s="283">
        <v>1911</v>
      </c>
      <c r="B147" s="283" t="s">
        <v>512</v>
      </c>
      <c r="C147" s="302">
        <v>48432</v>
      </c>
      <c r="D147" s="302">
        <v>9223</v>
      </c>
      <c r="E147" s="302">
        <v>5985</v>
      </c>
      <c r="F147" s="302">
        <v>765</v>
      </c>
      <c r="G147" s="302">
        <v>0</v>
      </c>
      <c r="H147" s="302">
        <v>0</v>
      </c>
      <c r="I147" s="302">
        <v>7510</v>
      </c>
      <c r="J147" s="302">
        <v>0</v>
      </c>
      <c r="K147" s="302">
        <v>744.8</v>
      </c>
      <c r="L147" s="303">
        <v>0</v>
      </c>
      <c r="M147" s="304">
        <v>0</v>
      </c>
      <c r="N147" s="302">
        <v>35756</v>
      </c>
      <c r="O147" s="302">
        <v>1768</v>
      </c>
      <c r="P147" s="302">
        <v>9252.6010000000006</v>
      </c>
      <c r="Q147" s="302">
        <v>29</v>
      </c>
    </row>
    <row r="148" spans="1:17" x14ac:dyDescent="0.2">
      <c r="A148" s="283">
        <v>118</v>
      </c>
      <c r="B148" s="283" t="s">
        <v>151</v>
      </c>
      <c r="C148" s="302">
        <v>55699</v>
      </c>
      <c r="D148" s="302">
        <v>11258</v>
      </c>
      <c r="E148" s="302">
        <v>8819</v>
      </c>
      <c r="F148" s="302">
        <v>1330</v>
      </c>
      <c r="G148" s="302">
        <v>0</v>
      </c>
      <c r="H148" s="302">
        <v>0</v>
      </c>
      <c r="I148" s="302">
        <v>68360</v>
      </c>
      <c r="J148" s="302">
        <v>1607.88</v>
      </c>
      <c r="K148" s="302">
        <v>2629.6</v>
      </c>
      <c r="L148" s="303">
        <v>0</v>
      </c>
      <c r="M148" s="304">
        <v>0</v>
      </c>
      <c r="N148" s="302">
        <v>12757</v>
      </c>
      <c r="O148" s="302">
        <v>168</v>
      </c>
      <c r="P148" s="302">
        <v>31200.95</v>
      </c>
      <c r="Q148" s="302">
        <v>17</v>
      </c>
    </row>
    <row r="149" spans="1:17" x14ac:dyDescent="0.2">
      <c r="A149" s="283">
        <v>405</v>
      </c>
      <c r="B149" s="283" t="s">
        <v>153</v>
      </c>
      <c r="C149" s="302">
        <v>73261</v>
      </c>
      <c r="D149" s="302">
        <v>14683</v>
      </c>
      <c r="E149" s="302">
        <v>10602</v>
      </c>
      <c r="F149" s="302">
        <v>6810</v>
      </c>
      <c r="G149" s="302">
        <v>0</v>
      </c>
      <c r="H149" s="302">
        <v>0</v>
      </c>
      <c r="I149" s="302">
        <v>87190</v>
      </c>
      <c r="J149" s="302">
        <v>2538.9</v>
      </c>
      <c r="K149" s="302">
        <v>5822.4</v>
      </c>
      <c r="L149" s="303">
        <v>0</v>
      </c>
      <c r="M149" s="304">
        <v>0</v>
      </c>
      <c r="N149" s="302">
        <v>2026</v>
      </c>
      <c r="O149" s="302">
        <v>119</v>
      </c>
      <c r="P149" s="302">
        <v>57029.08</v>
      </c>
      <c r="Q149" s="302">
        <v>1</v>
      </c>
    </row>
    <row r="150" spans="1:17" x14ac:dyDescent="0.2">
      <c r="A150" s="283">
        <v>1507</v>
      </c>
      <c r="B150" s="283" t="s">
        <v>154</v>
      </c>
      <c r="C150" s="302">
        <v>42429</v>
      </c>
      <c r="D150" s="302">
        <v>7610</v>
      </c>
      <c r="E150" s="302">
        <v>4876</v>
      </c>
      <c r="F150" s="302">
        <v>555</v>
      </c>
      <c r="G150" s="302">
        <v>0</v>
      </c>
      <c r="H150" s="302">
        <v>0</v>
      </c>
      <c r="I150" s="302">
        <v>17140</v>
      </c>
      <c r="J150" s="302">
        <v>158.4</v>
      </c>
      <c r="K150" s="302">
        <v>1508</v>
      </c>
      <c r="L150" s="303">
        <v>0</v>
      </c>
      <c r="M150" s="304">
        <v>0</v>
      </c>
      <c r="N150" s="302">
        <v>18865</v>
      </c>
      <c r="O150" s="302">
        <v>326</v>
      </c>
      <c r="P150" s="302">
        <v>11291.727999999999</v>
      </c>
      <c r="Q150" s="302">
        <v>17</v>
      </c>
    </row>
    <row r="151" spans="1:17" x14ac:dyDescent="0.2">
      <c r="A151" s="283">
        <v>321</v>
      </c>
      <c r="B151" s="283" t="s">
        <v>155</v>
      </c>
      <c r="C151" s="302">
        <v>50146</v>
      </c>
      <c r="D151" s="302">
        <v>11789</v>
      </c>
      <c r="E151" s="302">
        <v>4089</v>
      </c>
      <c r="F151" s="302">
        <v>2285</v>
      </c>
      <c r="G151" s="302">
        <v>0</v>
      </c>
      <c r="H151" s="302">
        <v>0</v>
      </c>
      <c r="I151" s="302">
        <v>30830</v>
      </c>
      <c r="J151" s="302">
        <v>1263.7</v>
      </c>
      <c r="K151" s="302">
        <v>1644.8</v>
      </c>
      <c r="L151" s="303">
        <v>0</v>
      </c>
      <c r="M151" s="304">
        <v>145.30000000000001</v>
      </c>
      <c r="N151" s="302">
        <v>5489</v>
      </c>
      <c r="O151" s="302">
        <v>410</v>
      </c>
      <c r="P151" s="302">
        <v>32128.346000000001</v>
      </c>
      <c r="Q151" s="302">
        <v>9</v>
      </c>
    </row>
    <row r="152" spans="1:17" x14ac:dyDescent="0.2">
      <c r="A152" s="283">
        <v>406</v>
      </c>
      <c r="B152" s="283" t="s">
        <v>156</v>
      </c>
      <c r="C152" s="302">
        <v>41273</v>
      </c>
      <c r="D152" s="302">
        <v>7892</v>
      </c>
      <c r="E152" s="302">
        <v>5218</v>
      </c>
      <c r="F152" s="302">
        <v>3050</v>
      </c>
      <c r="G152" s="302">
        <v>0</v>
      </c>
      <c r="H152" s="302">
        <v>0</v>
      </c>
      <c r="I152" s="302">
        <v>24090</v>
      </c>
      <c r="J152" s="302">
        <v>914.39499999999998</v>
      </c>
      <c r="K152" s="302">
        <v>1853.6</v>
      </c>
      <c r="L152" s="303">
        <v>0</v>
      </c>
      <c r="M152" s="304">
        <v>0</v>
      </c>
      <c r="N152" s="302">
        <v>1581</v>
      </c>
      <c r="O152" s="302">
        <v>751</v>
      </c>
      <c r="P152" s="302">
        <v>39102.252</v>
      </c>
      <c r="Q152" s="302">
        <v>5</v>
      </c>
    </row>
    <row r="153" spans="1:17" x14ac:dyDescent="0.2">
      <c r="A153" s="283">
        <v>677</v>
      </c>
      <c r="B153" s="283" t="s">
        <v>157</v>
      </c>
      <c r="C153" s="302">
        <v>27556</v>
      </c>
      <c r="D153" s="302">
        <v>4530</v>
      </c>
      <c r="E153" s="302">
        <v>3873</v>
      </c>
      <c r="F153" s="302">
        <v>440</v>
      </c>
      <c r="G153" s="302">
        <v>0</v>
      </c>
      <c r="H153" s="302">
        <v>0</v>
      </c>
      <c r="I153" s="302">
        <v>21140</v>
      </c>
      <c r="J153" s="302">
        <v>384.54</v>
      </c>
      <c r="K153" s="302">
        <v>945.6</v>
      </c>
      <c r="L153" s="303">
        <v>0</v>
      </c>
      <c r="M153" s="304">
        <v>0</v>
      </c>
      <c r="N153" s="302">
        <v>20121</v>
      </c>
      <c r="O153" s="302">
        <v>340</v>
      </c>
      <c r="P153" s="302">
        <v>7060.44</v>
      </c>
      <c r="Q153" s="302">
        <v>16</v>
      </c>
    </row>
    <row r="154" spans="1:17" x14ac:dyDescent="0.2">
      <c r="A154" s="283">
        <v>353</v>
      </c>
      <c r="B154" s="283" t="s">
        <v>158</v>
      </c>
      <c r="C154" s="302">
        <v>34109</v>
      </c>
      <c r="D154" s="302">
        <v>7277</v>
      </c>
      <c r="E154" s="302">
        <v>3581</v>
      </c>
      <c r="F154" s="302">
        <v>3345</v>
      </c>
      <c r="G154" s="302">
        <v>0</v>
      </c>
      <c r="H154" s="302">
        <v>0</v>
      </c>
      <c r="I154" s="302">
        <v>13840</v>
      </c>
      <c r="J154" s="302">
        <v>627.66</v>
      </c>
      <c r="K154" s="302">
        <v>893.6</v>
      </c>
      <c r="L154" s="303">
        <v>0</v>
      </c>
      <c r="M154" s="304">
        <v>0</v>
      </c>
      <c r="N154" s="302">
        <v>2093</v>
      </c>
      <c r="O154" s="302">
        <v>75</v>
      </c>
      <c r="P154" s="302">
        <v>26955.864000000001</v>
      </c>
      <c r="Q154" s="302">
        <v>2</v>
      </c>
    </row>
    <row r="155" spans="1:17" x14ac:dyDescent="0.2">
      <c r="A155" s="283">
        <v>1884</v>
      </c>
      <c r="B155" s="283" t="s">
        <v>387</v>
      </c>
      <c r="C155" s="302">
        <v>27297</v>
      </c>
      <c r="D155" s="302">
        <v>5178</v>
      </c>
      <c r="E155" s="302">
        <v>2845</v>
      </c>
      <c r="F155" s="302">
        <v>710</v>
      </c>
      <c r="G155" s="302">
        <v>0</v>
      </c>
      <c r="H155" s="302">
        <v>0</v>
      </c>
      <c r="I155" s="302">
        <v>2980</v>
      </c>
      <c r="J155" s="302">
        <v>0</v>
      </c>
      <c r="K155" s="302">
        <v>0</v>
      </c>
      <c r="L155" s="303">
        <v>0</v>
      </c>
      <c r="M155" s="304">
        <v>0</v>
      </c>
      <c r="N155" s="302">
        <v>6317</v>
      </c>
      <c r="O155" s="302">
        <v>907</v>
      </c>
      <c r="P155" s="302">
        <v>7708.7</v>
      </c>
      <c r="Q155" s="302">
        <v>17</v>
      </c>
    </row>
    <row r="156" spans="1:17" x14ac:dyDescent="0.2">
      <c r="A156" s="283">
        <v>166</v>
      </c>
      <c r="B156" s="283" t="s">
        <v>159</v>
      </c>
      <c r="C156" s="302">
        <v>54319</v>
      </c>
      <c r="D156" s="302">
        <v>12726</v>
      </c>
      <c r="E156" s="302">
        <v>6830</v>
      </c>
      <c r="F156" s="302">
        <v>1815</v>
      </c>
      <c r="G156" s="302">
        <v>0</v>
      </c>
      <c r="H156" s="302">
        <v>0</v>
      </c>
      <c r="I156" s="302">
        <v>64660</v>
      </c>
      <c r="J156" s="302">
        <v>1383.26</v>
      </c>
      <c r="K156" s="302">
        <v>3222.4</v>
      </c>
      <c r="L156" s="303">
        <v>0</v>
      </c>
      <c r="M156" s="304">
        <v>0</v>
      </c>
      <c r="N156" s="302">
        <v>14051</v>
      </c>
      <c r="O156" s="302">
        <v>2128</v>
      </c>
      <c r="P156" s="302">
        <v>33679.385999999999</v>
      </c>
      <c r="Q156" s="302">
        <v>10</v>
      </c>
    </row>
    <row r="157" spans="1:17" x14ac:dyDescent="0.2">
      <c r="A157" s="283">
        <v>678</v>
      </c>
      <c r="B157" s="283" t="s">
        <v>160</v>
      </c>
      <c r="C157" s="302">
        <v>12695</v>
      </c>
      <c r="D157" s="302">
        <v>2762</v>
      </c>
      <c r="E157" s="302">
        <v>1242</v>
      </c>
      <c r="F157" s="302">
        <v>230</v>
      </c>
      <c r="G157" s="302">
        <v>0</v>
      </c>
      <c r="H157" s="302">
        <v>0</v>
      </c>
      <c r="I157" s="302">
        <v>6000</v>
      </c>
      <c r="J157" s="302">
        <v>456.54</v>
      </c>
      <c r="K157" s="302">
        <v>289.60000000000002</v>
      </c>
      <c r="L157" s="303">
        <v>0</v>
      </c>
      <c r="M157" s="304">
        <v>274</v>
      </c>
      <c r="N157" s="302">
        <v>3708</v>
      </c>
      <c r="O157" s="302">
        <v>112</v>
      </c>
      <c r="P157" s="302">
        <v>3710.2</v>
      </c>
      <c r="Q157" s="302">
        <v>4</v>
      </c>
    </row>
    <row r="158" spans="1:17" x14ac:dyDescent="0.2">
      <c r="A158" s="283">
        <v>537</v>
      </c>
      <c r="B158" s="283" t="s">
        <v>161</v>
      </c>
      <c r="C158" s="302">
        <v>65753</v>
      </c>
      <c r="D158" s="302">
        <v>14649</v>
      </c>
      <c r="E158" s="302">
        <v>7400</v>
      </c>
      <c r="F158" s="302">
        <v>1685</v>
      </c>
      <c r="G158" s="302">
        <v>0</v>
      </c>
      <c r="H158" s="302">
        <v>0</v>
      </c>
      <c r="I158" s="302">
        <v>50430</v>
      </c>
      <c r="J158" s="302">
        <v>1044.8</v>
      </c>
      <c r="K158" s="302">
        <v>1943.2</v>
      </c>
      <c r="L158" s="303">
        <v>0</v>
      </c>
      <c r="M158" s="304">
        <v>0</v>
      </c>
      <c r="N158" s="302">
        <v>2480</v>
      </c>
      <c r="O158" s="302">
        <v>166</v>
      </c>
      <c r="P158" s="302">
        <v>59081.74</v>
      </c>
      <c r="Q158" s="302">
        <v>5</v>
      </c>
    </row>
    <row r="159" spans="1:17" x14ac:dyDescent="0.2">
      <c r="A159" s="283">
        <v>928</v>
      </c>
      <c r="B159" s="283" t="s">
        <v>162</v>
      </c>
      <c r="C159" s="302">
        <v>45749</v>
      </c>
      <c r="D159" s="302">
        <v>6853</v>
      </c>
      <c r="E159" s="302">
        <v>9673</v>
      </c>
      <c r="F159" s="302">
        <v>1870</v>
      </c>
      <c r="G159" s="302">
        <v>0</v>
      </c>
      <c r="H159" s="302">
        <v>0</v>
      </c>
      <c r="I159" s="302">
        <v>51840</v>
      </c>
      <c r="J159" s="302">
        <v>889.64</v>
      </c>
      <c r="K159" s="302">
        <v>217.6</v>
      </c>
      <c r="L159" s="303">
        <v>0</v>
      </c>
      <c r="M159" s="304">
        <v>0</v>
      </c>
      <c r="N159" s="302">
        <v>2191</v>
      </c>
      <c r="O159" s="302">
        <v>24</v>
      </c>
      <c r="P159" s="302">
        <v>42648.51</v>
      </c>
      <c r="Q159" s="302">
        <v>1</v>
      </c>
    </row>
    <row r="160" spans="1:17" x14ac:dyDescent="0.2">
      <c r="A160" s="283">
        <v>1598</v>
      </c>
      <c r="B160" s="283" t="s">
        <v>163</v>
      </c>
      <c r="C160" s="302">
        <v>22749</v>
      </c>
      <c r="D160" s="302">
        <v>4547</v>
      </c>
      <c r="E160" s="302">
        <v>2469</v>
      </c>
      <c r="F160" s="302">
        <v>385</v>
      </c>
      <c r="G160" s="302">
        <v>0</v>
      </c>
      <c r="H160" s="302">
        <v>0</v>
      </c>
      <c r="I160" s="302">
        <v>1130</v>
      </c>
      <c r="J160" s="302">
        <v>0</v>
      </c>
      <c r="K160" s="302">
        <v>0</v>
      </c>
      <c r="L160" s="303">
        <v>0</v>
      </c>
      <c r="M160" s="304">
        <v>0</v>
      </c>
      <c r="N160" s="302">
        <v>8037</v>
      </c>
      <c r="O160" s="302">
        <v>292</v>
      </c>
      <c r="P160" s="302">
        <v>4143.05</v>
      </c>
      <c r="Q160" s="302">
        <v>19</v>
      </c>
    </row>
    <row r="161" spans="1:17" x14ac:dyDescent="0.2">
      <c r="A161" s="283">
        <v>542</v>
      </c>
      <c r="B161" s="283" t="s">
        <v>165</v>
      </c>
      <c r="C161" s="302">
        <v>29526</v>
      </c>
      <c r="D161" s="302">
        <v>6289</v>
      </c>
      <c r="E161" s="302">
        <v>3423</v>
      </c>
      <c r="F161" s="302">
        <v>1540</v>
      </c>
      <c r="G161" s="302">
        <v>0</v>
      </c>
      <c r="H161" s="302">
        <v>0</v>
      </c>
      <c r="I161" s="302">
        <v>6100</v>
      </c>
      <c r="J161" s="302">
        <v>0</v>
      </c>
      <c r="K161" s="302">
        <v>991.2</v>
      </c>
      <c r="L161" s="303">
        <v>0</v>
      </c>
      <c r="M161" s="304">
        <v>0</v>
      </c>
      <c r="N161" s="302">
        <v>767</v>
      </c>
      <c r="O161" s="302">
        <v>128</v>
      </c>
      <c r="P161" s="302">
        <v>24946.574000000001</v>
      </c>
      <c r="Q161" s="302">
        <v>1</v>
      </c>
    </row>
    <row r="162" spans="1:17" x14ac:dyDescent="0.2">
      <c r="A162" s="283">
        <v>1931</v>
      </c>
      <c r="B162" s="283" t="s">
        <v>625</v>
      </c>
      <c r="C162" s="302">
        <v>56319</v>
      </c>
      <c r="D162" s="302">
        <v>11544</v>
      </c>
      <c r="E162" s="302">
        <v>6288</v>
      </c>
      <c r="F162" s="302">
        <v>2155</v>
      </c>
      <c r="G162" s="302">
        <v>0</v>
      </c>
      <c r="H162" s="302">
        <v>0</v>
      </c>
      <c r="I162" s="302">
        <v>3440</v>
      </c>
      <c r="J162" s="302">
        <v>0</v>
      </c>
      <c r="K162" s="302">
        <v>2456</v>
      </c>
      <c r="L162" s="303">
        <v>0</v>
      </c>
      <c r="M162" s="304">
        <v>0</v>
      </c>
      <c r="N162" s="302">
        <v>14910</v>
      </c>
      <c r="O162" s="302">
        <v>1221</v>
      </c>
      <c r="P162" s="302">
        <v>18900.155999999999</v>
      </c>
      <c r="Q162" s="302">
        <v>24</v>
      </c>
    </row>
    <row r="163" spans="1:17" x14ac:dyDescent="0.2">
      <c r="A163" s="283">
        <v>1659</v>
      </c>
      <c r="B163" s="283" t="s">
        <v>166</v>
      </c>
      <c r="C163" s="302">
        <v>22523</v>
      </c>
      <c r="D163" s="302">
        <v>4232</v>
      </c>
      <c r="E163" s="302">
        <v>2621</v>
      </c>
      <c r="F163" s="302">
        <v>330</v>
      </c>
      <c r="G163" s="302">
        <v>0</v>
      </c>
      <c r="H163" s="302">
        <v>0</v>
      </c>
      <c r="I163" s="302">
        <v>3370</v>
      </c>
      <c r="J163" s="302">
        <v>0</v>
      </c>
      <c r="K163" s="302">
        <v>393.6</v>
      </c>
      <c r="L163" s="303">
        <v>0</v>
      </c>
      <c r="M163" s="304">
        <v>92.7</v>
      </c>
      <c r="N163" s="302">
        <v>5530</v>
      </c>
      <c r="O163" s="302">
        <v>86</v>
      </c>
      <c r="P163" s="302">
        <v>6314.9030000000002</v>
      </c>
      <c r="Q163" s="302">
        <v>7</v>
      </c>
    </row>
    <row r="164" spans="1:17" x14ac:dyDescent="0.2">
      <c r="A164" s="283">
        <v>1685</v>
      </c>
      <c r="B164" s="283" t="s">
        <v>167</v>
      </c>
      <c r="C164" s="302">
        <v>15730</v>
      </c>
      <c r="D164" s="302">
        <v>3000</v>
      </c>
      <c r="E164" s="302">
        <v>1596</v>
      </c>
      <c r="F164" s="302">
        <v>200</v>
      </c>
      <c r="G164" s="302">
        <v>0</v>
      </c>
      <c r="H164" s="302">
        <v>0</v>
      </c>
      <c r="I164" s="302">
        <v>1910</v>
      </c>
      <c r="J164" s="302">
        <v>532.84</v>
      </c>
      <c r="K164" s="302">
        <v>0</v>
      </c>
      <c r="L164" s="303">
        <v>0</v>
      </c>
      <c r="M164" s="304">
        <v>0</v>
      </c>
      <c r="N164" s="302">
        <v>7036</v>
      </c>
      <c r="O164" s="302">
        <v>35</v>
      </c>
      <c r="P164" s="302">
        <v>3326.2080000000001</v>
      </c>
      <c r="Q164" s="302">
        <v>6</v>
      </c>
    </row>
    <row r="165" spans="1:17" x14ac:dyDescent="0.2">
      <c r="A165" s="283">
        <v>882</v>
      </c>
      <c r="B165" s="283" t="s">
        <v>168</v>
      </c>
      <c r="C165" s="302">
        <v>37445</v>
      </c>
      <c r="D165" s="302">
        <v>5813</v>
      </c>
      <c r="E165" s="302">
        <v>6315</v>
      </c>
      <c r="F165" s="302">
        <v>885</v>
      </c>
      <c r="G165" s="302">
        <v>0</v>
      </c>
      <c r="H165" s="302">
        <v>0</v>
      </c>
      <c r="I165" s="302">
        <v>34230</v>
      </c>
      <c r="J165" s="302">
        <v>203.94</v>
      </c>
      <c r="K165" s="302">
        <v>1531.2</v>
      </c>
      <c r="L165" s="303">
        <v>0</v>
      </c>
      <c r="M165" s="304">
        <v>0</v>
      </c>
      <c r="N165" s="302">
        <v>2460</v>
      </c>
      <c r="O165" s="302">
        <v>6</v>
      </c>
      <c r="P165" s="302">
        <v>27030.639999999999</v>
      </c>
      <c r="Q165" s="302">
        <v>3</v>
      </c>
    </row>
    <row r="166" spans="1:17" x14ac:dyDescent="0.2">
      <c r="A166" s="283">
        <v>415</v>
      </c>
      <c r="B166" s="283" t="s">
        <v>169</v>
      </c>
      <c r="C166" s="302">
        <v>11491</v>
      </c>
      <c r="D166" s="302">
        <v>2366</v>
      </c>
      <c r="E166" s="302">
        <v>1129</v>
      </c>
      <c r="F166" s="302">
        <v>555</v>
      </c>
      <c r="G166" s="302">
        <v>0</v>
      </c>
      <c r="H166" s="302">
        <v>0</v>
      </c>
      <c r="I166" s="302">
        <v>310</v>
      </c>
      <c r="J166" s="302">
        <v>0</v>
      </c>
      <c r="K166" s="302">
        <v>0</v>
      </c>
      <c r="L166" s="303">
        <v>0</v>
      </c>
      <c r="M166" s="304">
        <v>0</v>
      </c>
      <c r="N166" s="302">
        <v>2244</v>
      </c>
      <c r="O166" s="302">
        <v>406</v>
      </c>
      <c r="P166" s="302">
        <v>5087.7960000000003</v>
      </c>
      <c r="Q166" s="302">
        <v>6</v>
      </c>
    </row>
    <row r="167" spans="1:17" x14ac:dyDescent="0.2">
      <c r="A167" s="283">
        <v>416</v>
      </c>
      <c r="B167" s="283" t="s">
        <v>170</v>
      </c>
      <c r="C167" s="302">
        <v>28163</v>
      </c>
      <c r="D167" s="302">
        <v>5764</v>
      </c>
      <c r="E167" s="302">
        <v>2950</v>
      </c>
      <c r="F167" s="302">
        <v>775</v>
      </c>
      <c r="G167" s="302">
        <v>0</v>
      </c>
      <c r="H167" s="302">
        <v>0</v>
      </c>
      <c r="I167" s="302">
        <v>14830</v>
      </c>
      <c r="J167" s="302">
        <v>0</v>
      </c>
      <c r="K167" s="302">
        <v>360</v>
      </c>
      <c r="L167" s="303">
        <v>0</v>
      </c>
      <c r="M167" s="304">
        <v>0</v>
      </c>
      <c r="N167" s="302">
        <v>2359</v>
      </c>
      <c r="O167" s="302">
        <v>344</v>
      </c>
      <c r="P167" s="302">
        <v>11150.528</v>
      </c>
      <c r="Q167" s="302">
        <v>7</v>
      </c>
    </row>
    <row r="168" spans="1:17" x14ac:dyDescent="0.2">
      <c r="A168" s="283">
        <v>1621</v>
      </c>
      <c r="B168" s="283" t="s">
        <v>171</v>
      </c>
      <c r="C168" s="302">
        <v>62384</v>
      </c>
      <c r="D168" s="302">
        <v>15858</v>
      </c>
      <c r="E168" s="302">
        <v>4412</v>
      </c>
      <c r="F168" s="302">
        <v>4380</v>
      </c>
      <c r="G168" s="302">
        <v>0</v>
      </c>
      <c r="H168" s="302">
        <v>0</v>
      </c>
      <c r="I168" s="302">
        <v>18710</v>
      </c>
      <c r="J168" s="302">
        <v>0</v>
      </c>
      <c r="K168" s="302">
        <v>3523.2</v>
      </c>
      <c r="L168" s="303">
        <v>46.099999999999902</v>
      </c>
      <c r="M168" s="304">
        <v>1241.5</v>
      </c>
      <c r="N168" s="302">
        <v>5326</v>
      </c>
      <c r="O168" s="302">
        <v>313</v>
      </c>
      <c r="P168" s="302">
        <v>32700.991999999998</v>
      </c>
      <c r="Q168" s="302">
        <v>6</v>
      </c>
    </row>
    <row r="169" spans="1:17" x14ac:dyDescent="0.2">
      <c r="A169" s="283">
        <v>417</v>
      </c>
      <c r="B169" s="283" t="s">
        <v>172</v>
      </c>
      <c r="C169" s="302">
        <v>11280</v>
      </c>
      <c r="D169" s="302">
        <v>2205</v>
      </c>
      <c r="E169" s="302">
        <v>1328</v>
      </c>
      <c r="F169" s="302">
        <v>260</v>
      </c>
      <c r="G169" s="302">
        <v>0</v>
      </c>
      <c r="H169" s="302">
        <v>0</v>
      </c>
      <c r="I169" s="302">
        <v>1300</v>
      </c>
      <c r="J169" s="302">
        <v>0</v>
      </c>
      <c r="K169" s="302">
        <v>1190.4000000000001</v>
      </c>
      <c r="L169" s="303">
        <v>0</v>
      </c>
      <c r="M169" s="304">
        <v>0</v>
      </c>
      <c r="N169" s="302">
        <v>1239</v>
      </c>
      <c r="O169" s="302">
        <v>2</v>
      </c>
      <c r="P169" s="302">
        <v>6320.9139999999998</v>
      </c>
      <c r="Q169" s="302">
        <v>1</v>
      </c>
    </row>
    <row r="170" spans="1:17" x14ac:dyDescent="0.2">
      <c r="A170" s="283">
        <v>80</v>
      </c>
      <c r="B170" s="283" t="s">
        <v>175</v>
      </c>
      <c r="C170" s="302">
        <v>124084</v>
      </c>
      <c r="D170" s="302">
        <v>22588</v>
      </c>
      <c r="E170" s="302">
        <v>21771</v>
      </c>
      <c r="F170" s="302">
        <v>5635</v>
      </c>
      <c r="G170" s="302">
        <v>0</v>
      </c>
      <c r="H170" s="302">
        <v>0</v>
      </c>
      <c r="I170" s="302">
        <v>212970</v>
      </c>
      <c r="J170" s="302">
        <v>3558.56</v>
      </c>
      <c r="K170" s="302">
        <v>5736.8</v>
      </c>
      <c r="L170" s="303">
        <v>468.99999999999801</v>
      </c>
      <c r="M170" s="304">
        <v>0</v>
      </c>
      <c r="N170" s="302">
        <v>23809</v>
      </c>
      <c r="O170" s="302">
        <v>1753</v>
      </c>
      <c r="P170" s="302">
        <v>140492.565</v>
      </c>
      <c r="Q170" s="302">
        <v>24</v>
      </c>
    </row>
    <row r="171" spans="1:17" x14ac:dyDescent="0.2">
      <c r="A171" s="283">
        <v>546</v>
      </c>
      <c r="B171" s="283" t="s">
        <v>177</v>
      </c>
      <c r="C171" s="302">
        <v>125099</v>
      </c>
      <c r="D171" s="302">
        <v>19482</v>
      </c>
      <c r="E171" s="302">
        <v>18567</v>
      </c>
      <c r="F171" s="302">
        <v>11985</v>
      </c>
      <c r="G171" s="302">
        <v>0</v>
      </c>
      <c r="H171" s="302">
        <v>0</v>
      </c>
      <c r="I171" s="302">
        <v>159690</v>
      </c>
      <c r="J171" s="302">
        <v>4954.76</v>
      </c>
      <c r="K171" s="302">
        <v>8363.2000000000007</v>
      </c>
      <c r="L171" s="303">
        <v>0</v>
      </c>
      <c r="M171" s="304">
        <v>0</v>
      </c>
      <c r="N171" s="302">
        <v>2185</v>
      </c>
      <c r="O171" s="302">
        <v>142</v>
      </c>
      <c r="P171" s="302">
        <v>242555.76199999999</v>
      </c>
      <c r="Q171" s="302">
        <v>1</v>
      </c>
    </row>
    <row r="172" spans="1:17" x14ac:dyDescent="0.2">
      <c r="A172" s="283">
        <v>547</v>
      </c>
      <c r="B172" s="283" t="s">
        <v>178</v>
      </c>
      <c r="C172" s="302">
        <v>27056</v>
      </c>
      <c r="D172" s="302">
        <v>5261</v>
      </c>
      <c r="E172" s="302">
        <v>2828</v>
      </c>
      <c r="F172" s="302">
        <v>1895</v>
      </c>
      <c r="G172" s="302">
        <v>0</v>
      </c>
      <c r="H172" s="302">
        <v>0</v>
      </c>
      <c r="I172" s="302">
        <v>6300</v>
      </c>
      <c r="J172" s="302">
        <v>771.58</v>
      </c>
      <c r="K172" s="302">
        <v>395.2</v>
      </c>
      <c r="L172" s="303">
        <v>0</v>
      </c>
      <c r="M172" s="304">
        <v>0</v>
      </c>
      <c r="N172" s="302">
        <v>1150</v>
      </c>
      <c r="O172" s="302">
        <v>78</v>
      </c>
      <c r="P172" s="302">
        <v>30975.525000000001</v>
      </c>
      <c r="Q172" s="302">
        <v>2</v>
      </c>
    </row>
    <row r="173" spans="1:17" x14ac:dyDescent="0.2">
      <c r="A173" s="283">
        <v>1916</v>
      </c>
      <c r="B173" s="283" t="s">
        <v>179</v>
      </c>
      <c r="C173" s="302">
        <v>76534</v>
      </c>
      <c r="D173" s="302">
        <v>14857</v>
      </c>
      <c r="E173" s="302">
        <v>10710</v>
      </c>
      <c r="F173" s="302">
        <v>6390</v>
      </c>
      <c r="G173" s="302">
        <v>0</v>
      </c>
      <c r="H173" s="302">
        <v>0</v>
      </c>
      <c r="I173" s="302">
        <v>34370</v>
      </c>
      <c r="J173" s="302">
        <v>602.91999999999996</v>
      </c>
      <c r="K173" s="302">
        <v>3671.2</v>
      </c>
      <c r="L173" s="303">
        <v>0</v>
      </c>
      <c r="M173" s="304">
        <v>0</v>
      </c>
      <c r="N173" s="302">
        <v>3218</v>
      </c>
      <c r="O173" s="302">
        <v>344</v>
      </c>
      <c r="P173" s="302">
        <v>108405.216</v>
      </c>
      <c r="Q173" s="302">
        <v>4</v>
      </c>
    </row>
    <row r="174" spans="1:17" x14ac:dyDescent="0.2">
      <c r="A174" s="283">
        <v>995</v>
      </c>
      <c r="B174" s="283" t="s">
        <v>180</v>
      </c>
      <c r="C174" s="302">
        <v>78598</v>
      </c>
      <c r="D174" s="302">
        <v>17095</v>
      </c>
      <c r="E174" s="302">
        <v>11112</v>
      </c>
      <c r="F174" s="302">
        <v>12160</v>
      </c>
      <c r="G174" s="302">
        <v>0</v>
      </c>
      <c r="H174" s="302">
        <v>0</v>
      </c>
      <c r="I174" s="302">
        <v>86410</v>
      </c>
      <c r="J174" s="302">
        <v>3858.96</v>
      </c>
      <c r="K174" s="302">
        <v>2760.8</v>
      </c>
      <c r="L174" s="303">
        <v>0</v>
      </c>
      <c r="M174" s="304">
        <v>0</v>
      </c>
      <c r="N174" s="302">
        <v>23305</v>
      </c>
      <c r="O174" s="302">
        <v>3620</v>
      </c>
      <c r="P174" s="302">
        <v>47302.26</v>
      </c>
      <c r="Q174" s="302">
        <v>6</v>
      </c>
    </row>
    <row r="175" spans="1:17" x14ac:dyDescent="0.2">
      <c r="A175" s="283">
        <v>1640</v>
      </c>
      <c r="B175" s="283" t="s">
        <v>181</v>
      </c>
      <c r="C175" s="302">
        <v>35879</v>
      </c>
      <c r="D175" s="302">
        <v>5825</v>
      </c>
      <c r="E175" s="302">
        <v>4321</v>
      </c>
      <c r="F175" s="302">
        <v>560</v>
      </c>
      <c r="G175" s="302">
        <v>0</v>
      </c>
      <c r="H175" s="302">
        <v>0</v>
      </c>
      <c r="I175" s="302">
        <v>6490</v>
      </c>
      <c r="J175" s="302">
        <v>1082.98</v>
      </c>
      <c r="K175" s="302">
        <v>1336</v>
      </c>
      <c r="L175" s="303">
        <v>0</v>
      </c>
      <c r="M175" s="304">
        <v>0</v>
      </c>
      <c r="N175" s="302">
        <v>16246</v>
      </c>
      <c r="O175" s="302">
        <v>244</v>
      </c>
      <c r="P175" s="302">
        <v>6534.06</v>
      </c>
      <c r="Q175" s="302">
        <v>17</v>
      </c>
    </row>
    <row r="176" spans="1:17" x14ac:dyDescent="0.2">
      <c r="A176" s="283">
        <v>327</v>
      </c>
      <c r="B176" s="283" t="s">
        <v>182</v>
      </c>
      <c r="C176" s="302">
        <v>30401</v>
      </c>
      <c r="D176" s="302">
        <v>6207</v>
      </c>
      <c r="E176" s="302">
        <v>2848</v>
      </c>
      <c r="F176" s="302">
        <v>875</v>
      </c>
      <c r="G176" s="302">
        <v>0</v>
      </c>
      <c r="H176" s="302">
        <v>0</v>
      </c>
      <c r="I176" s="302">
        <v>11570</v>
      </c>
      <c r="J176" s="302">
        <v>0</v>
      </c>
      <c r="K176" s="302">
        <v>0</v>
      </c>
      <c r="L176" s="303">
        <v>0</v>
      </c>
      <c r="M176" s="304">
        <v>0</v>
      </c>
      <c r="N176" s="302">
        <v>5852</v>
      </c>
      <c r="O176" s="302">
        <v>38</v>
      </c>
      <c r="P176" s="302">
        <v>16767.588</v>
      </c>
      <c r="Q176" s="302">
        <v>4</v>
      </c>
    </row>
    <row r="177" spans="1:17" x14ac:dyDescent="0.2">
      <c r="A177" s="283">
        <v>1705</v>
      </c>
      <c r="B177" s="283" t="s">
        <v>184</v>
      </c>
      <c r="C177" s="302">
        <v>46601</v>
      </c>
      <c r="D177" s="302">
        <v>9380</v>
      </c>
      <c r="E177" s="302">
        <v>5368</v>
      </c>
      <c r="F177" s="302">
        <v>865</v>
      </c>
      <c r="G177" s="302">
        <v>0</v>
      </c>
      <c r="H177" s="302">
        <v>0</v>
      </c>
      <c r="I177" s="302">
        <v>12730</v>
      </c>
      <c r="J177" s="302">
        <v>653.4</v>
      </c>
      <c r="K177" s="302">
        <v>1799.2</v>
      </c>
      <c r="L177" s="303">
        <v>0</v>
      </c>
      <c r="M177" s="304">
        <v>0</v>
      </c>
      <c r="N177" s="302">
        <v>6189</v>
      </c>
      <c r="O177" s="302">
        <v>725</v>
      </c>
      <c r="P177" s="302">
        <v>19362.173999999999</v>
      </c>
      <c r="Q177" s="302">
        <v>6</v>
      </c>
    </row>
    <row r="178" spans="1:17" x14ac:dyDescent="0.2">
      <c r="A178" s="283">
        <v>553</v>
      </c>
      <c r="B178" s="283" t="s">
        <v>185</v>
      </c>
      <c r="C178" s="302">
        <v>22955</v>
      </c>
      <c r="D178" s="302">
        <v>4359</v>
      </c>
      <c r="E178" s="302">
        <v>2905</v>
      </c>
      <c r="F178" s="302">
        <v>510</v>
      </c>
      <c r="G178" s="302">
        <v>0</v>
      </c>
      <c r="H178" s="302">
        <v>0</v>
      </c>
      <c r="I178" s="302">
        <v>5430</v>
      </c>
      <c r="J178" s="302">
        <v>298.98</v>
      </c>
      <c r="K178" s="302">
        <v>1234.4000000000001</v>
      </c>
      <c r="L178" s="303">
        <v>0</v>
      </c>
      <c r="M178" s="304">
        <v>0</v>
      </c>
      <c r="N178" s="302">
        <v>1569</v>
      </c>
      <c r="O178" s="302">
        <v>36</v>
      </c>
      <c r="P178" s="302">
        <v>17216.655999999999</v>
      </c>
      <c r="Q178" s="302">
        <v>3</v>
      </c>
    </row>
    <row r="179" spans="1:17" x14ac:dyDescent="0.2">
      <c r="A179" s="283">
        <v>262</v>
      </c>
      <c r="B179" s="283" t="s">
        <v>187</v>
      </c>
      <c r="C179" s="302">
        <v>33729</v>
      </c>
      <c r="D179" s="302">
        <v>6037</v>
      </c>
      <c r="E179" s="302">
        <v>4017</v>
      </c>
      <c r="F179" s="302">
        <v>1050</v>
      </c>
      <c r="G179" s="302">
        <v>0</v>
      </c>
      <c r="H179" s="302">
        <v>0</v>
      </c>
      <c r="I179" s="302">
        <v>12160</v>
      </c>
      <c r="J179" s="302">
        <v>435.96</v>
      </c>
      <c r="K179" s="302">
        <v>1132.8</v>
      </c>
      <c r="L179" s="303">
        <v>0</v>
      </c>
      <c r="M179" s="304">
        <v>54.199999999999797</v>
      </c>
      <c r="N179" s="302">
        <v>21303</v>
      </c>
      <c r="O179" s="302">
        <v>291</v>
      </c>
      <c r="P179" s="302">
        <v>9837.1949999999997</v>
      </c>
      <c r="Q179" s="302">
        <v>20</v>
      </c>
    </row>
    <row r="180" spans="1:17" x14ac:dyDescent="0.2">
      <c r="A180" s="283">
        <v>809</v>
      </c>
      <c r="B180" s="283" t="s">
        <v>188</v>
      </c>
      <c r="C180" s="302">
        <v>23408</v>
      </c>
      <c r="D180" s="302">
        <v>4272</v>
      </c>
      <c r="E180" s="302">
        <v>2910</v>
      </c>
      <c r="F180" s="302">
        <v>605</v>
      </c>
      <c r="G180" s="302">
        <v>0</v>
      </c>
      <c r="H180" s="302">
        <v>0</v>
      </c>
      <c r="I180" s="302">
        <v>5090</v>
      </c>
      <c r="J180" s="302">
        <v>0</v>
      </c>
      <c r="K180" s="302">
        <v>286.39999999999998</v>
      </c>
      <c r="L180" s="303">
        <v>0</v>
      </c>
      <c r="M180" s="304">
        <v>22.5</v>
      </c>
      <c r="N180" s="302">
        <v>4991</v>
      </c>
      <c r="O180" s="302">
        <v>80</v>
      </c>
      <c r="P180" s="302">
        <v>11539.74</v>
      </c>
      <c r="Q180" s="302">
        <v>6</v>
      </c>
    </row>
    <row r="181" spans="1:17" x14ac:dyDescent="0.2">
      <c r="A181" s="283">
        <v>331</v>
      </c>
      <c r="B181" s="283" t="s">
        <v>189</v>
      </c>
      <c r="C181" s="302">
        <v>14467</v>
      </c>
      <c r="D181" s="302">
        <v>3054</v>
      </c>
      <c r="E181" s="302">
        <v>1270</v>
      </c>
      <c r="F181" s="302">
        <v>490</v>
      </c>
      <c r="G181" s="302">
        <v>0</v>
      </c>
      <c r="H181" s="302">
        <v>0</v>
      </c>
      <c r="I181" s="302">
        <v>460</v>
      </c>
      <c r="J181" s="302">
        <v>0</v>
      </c>
      <c r="K181" s="302">
        <v>0</v>
      </c>
      <c r="L181" s="303">
        <v>0</v>
      </c>
      <c r="M181" s="304">
        <v>0</v>
      </c>
      <c r="N181" s="302">
        <v>7576</v>
      </c>
      <c r="O181" s="302">
        <v>322</v>
      </c>
      <c r="P181" s="302">
        <v>2186.33</v>
      </c>
      <c r="Q181" s="302">
        <v>14</v>
      </c>
    </row>
    <row r="182" spans="1:17" x14ac:dyDescent="0.2">
      <c r="A182" s="283">
        <v>168</v>
      </c>
      <c r="B182" s="283" t="s">
        <v>191</v>
      </c>
      <c r="C182" s="302">
        <v>22683</v>
      </c>
      <c r="D182" s="302">
        <v>4264</v>
      </c>
      <c r="E182" s="302">
        <v>2876</v>
      </c>
      <c r="F182" s="302">
        <v>470</v>
      </c>
      <c r="G182" s="302">
        <v>0</v>
      </c>
      <c r="H182" s="302">
        <v>0</v>
      </c>
      <c r="I182" s="302">
        <v>6800</v>
      </c>
      <c r="J182" s="302">
        <v>62.28</v>
      </c>
      <c r="K182" s="302">
        <v>423.2</v>
      </c>
      <c r="L182" s="303">
        <v>0</v>
      </c>
      <c r="M182" s="304">
        <v>0</v>
      </c>
      <c r="N182" s="302">
        <v>9874</v>
      </c>
      <c r="O182" s="302">
        <v>88</v>
      </c>
      <c r="P182" s="302">
        <v>7635.0870000000004</v>
      </c>
      <c r="Q182" s="302">
        <v>7</v>
      </c>
    </row>
    <row r="183" spans="1:17" x14ac:dyDescent="0.2">
      <c r="A183" s="283">
        <v>263</v>
      </c>
      <c r="B183" s="283" t="s">
        <v>193</v>
      </c>
      <c r="C183" s="302">
        <v>25030</v>
      </c>
      <c r="D183" s="302">
        <v>4796</v>
      </c>
      <c r="E183" s="302">
        <v>2799</v>
      </c>
      <c r="F183" s="302">
        <v>500</v>
      </c>
      <c r="G183" s="302">
        <v>0</v>
      </c>
      <c r="H183" s="302">
        <v>0</v>
      </c>
      <c r="I183" s="302">
        <v>1670</v>
      </c>
      <c r="J183" s="302">
        <v>0</v>
      </c>
      <c r="K183" s="302">
        <v>0</v>
      </c>
      <c r="L183" s="303">
        <v>0</v>
      </c>
      <c r="M183" s="304">
        <v>0</v>
      </c>
      <c r="N183" s="302">
        <v>6586</v>
      </c>
      <c r="O183" s="302">
        <v>960</v>
      </c>
      <c r="P183" s="302">
        <v>4994.223</v>
      </c>
      <c r="Q183" s="302">
        <v>14</v>
      </c>
    </row>
    <row r="184" spans="1:17" x14ac:dyDescent="0.2">
      <c r="A184" s="283">
        <v>1641</v>
      </c>
      <c r="B184" s="283" t="s">
        <v>194</v>
      </c>
      <c r="C184" s="302">
        <v>23965</v>
      </c>
      <c r="D184" s="302">
        <v>3512</v>
      </c>
      <c r="E184" s="302">
        <v>3185</v>
      </c>
      <c r="F184" s="302">
        <v>310</v>
      </c>
      <c r="G184" s="302">
        <v>0</v>
      </c>
      <c r="H184" s="302">
        <v>0</v>
      </c>
      <c r="I184" s="302">
        <v>5250</v>
      </c>
      <c r="J184" s="302">
        <v>447.68</v>
      </c>
      <c r="K184" s="302">
        <v>0</v>
      </c>
      <c r="L184" s="303">
        <v>0</v>
      </c>
      <c r="M184" s="304">
        <v>0</v>
      </c>
      <c r="N184" s="302">
        <v>4566</v>
      </c>
      <c r="O184" s="302">
        <v>1245</v>
      </c>
      <c r="P184" s="302">
        <v>5349.96</v>
      </c>
      <c r="Q184" s="302">
        <v>9</v>
      </c>
    </row>
    <row r="185" spans="1:17" x14ac:dyDescent="0.2">
      <c r="A185" s="283">
        <v>556</v>
      </c>
      <c r="B185" s="283" t="s">
        <v>195</v>
      </c>
      <c r="C185" s="302">
        <v>33213</v>
      </c>
      <c r="D185" s="302">
        <v>6362</v>
      </c>
      <c r="E185" s="302">
        <v>4646</v>
      </c>
      <c r="F185" s="302">
        <v>5115</v>
      </c>
      <c r="G185" s="302">
        <v>0</v>
      </c>
      <c r="H185" s="302">
        <v>0</v>
      </c>
      <c r="I185" s="302">
        <v>12670</v>
      </c>
      <c r="J185" s="302">
        <v>110.88</v>
      </c>
      <c r="K185" s="302">
        <v>752.8</v>
      </c>
      <c r="L185" s="303">
        <v>0</v>
      </c>
      <c r="M185" s="304">
        <v>0</v>
      </c>
      <c r="N185" s="302">
        <v>845</v>
      </c>
      <c r="O185" s="302">
        <v>168</v>
      </c>
      <c r="P185" s="302">
        <v>30648.400000000001</v>
      </c>
      <c r="Q185" s="302">
        <v>1</v>
      </c>
    </row>
    <row r="186" spans="1:17" x14ac:dyDescent="0.2">
      <c r="A186" s="283">
        <v>935</v>
      </c>
      <c r="B186" s="283" t="s">
        <v>196</v>
      </c>
      <c r="C186" s="302">
        <v>121575</v>
      </c>
      <c r="D186" s="302">
        <v>15706</v>
      </c>
      <c r="E186" s="302">
        <v>20929</v>
      </c>
      <c r="F186" s="302">
        <v>5525</v>
      </c>
      <c r="G186" s="302">
        <v>0</v>
      </c>
      <c r="H186" s="302">
        <v>0</v>
      </c>
      <c r="I186" s="302">
        <v>190880</v>
      </c>
      <c r="J186" s="302">
        <v>2791.5</v>
      </c>
      <c r="K186" s="302">
        <v>4175.2</v>
      </c>
      <c r="L186" s="303">
        <v>0</v>
      </c>
      <c r="M186" s="304">
        <v>0</v>
      </c>
      <c r="N186" s="302">
        <v>5566</v>
      </c>
      <c r="O186" s="302">
        <v>445</v>
      </c>
      <c r="P186" s="302">
        <v>164947.97200000001</v>
      </c>
      <c r="Q186" s="302">
        <v>2</v>
      </c>
    </row>
    <row r="187" spans="1:17" x14ac:dyDescent="0.2">
      <c r="A187" s="283">
        <v>420</v>
      </c>
      <c r="B187" s="283" t="s">
        <v>198</v>
      </c>
      <c r="C187" s="302">
        <v>45101</v>
      </c>
      <c r="D187" s="302">
        <v>8982</v>
      </c>
      <c r="E187" s="302">
        <v>5578</v>
      </c>
      <c r="F187" s="302">
        <v>1315</v>
      </c>
      <c r="G187" s="302">
        <v>0</v>
      </c>
      <c r="H187" s="302">
        <v>0</v>
      </c>
      <c r="I187" s="302">
        <v>13200</v>
      </c>
      <c r="J187" s="302">
        <v>0</v>
      </c>
      <c r="K187" s="302">
        <v>298.39999999999998</v>
      </c>
      <c r="L187" s="303">
        <v>0</v>
      </c>
      <c r="M187" s="304">
        <v>7.7999999999999501</v>
      </c>
      <c r="N187" s="302">
        <v>12105</v>
      </c>
      <c r="O187" s="302">
        <v>612</v>
      </c>
      <c r="P187" s="302">
        <v>10584.276</v>
      </c>
      <c r="Q187" s="302">
        <v>21</v>
      </c>
    </row>
    <row r="188" spans="1:17" x14ac:dyDescent="0.2">
      <c r="A188" s="283">
        <v>938</v>
      </c>
      <c r="B188" s="283" t="s">
        <v>199</v>
      </c>
      <c r="C188" s="302">
        <v>18828</v>
      </c>
      <c r="D188" s="302">
        <v>3017</v>
      </c>
      <c r="E188" s="302">
        <v>2330</v>
      </c>
      <c r="F188" s="302">
        <v>255</v>
      </c>
      <c r="G188" s="302">
        <v>0</v>
      </c>
      <c r="H188" s="302">
        <v>0</v>
      </c>
      <c r="I188" s="302">
        <v>4630</v>
      </c>
      <c r="J188" s="302">
        <v>0</v>
      </c>
      <c r="K188" s="302">
        <v>1000.8</v>
      </c>
      <c r="L188" s="303">
        <v>0</v>
      </c>
      <c r="M188" s="304">
        <v>0</v>
      </c>
      <c r="N188" s="302">
        <v>2687</v>
      </c>
      <c r="O188" s="302">
        <v>83</v>
      </c>
      <c r="P188" s="302">
        <v>5386.41</v>
      </c>
      <c r="Q188" s="302">
        <v>7</v>
      </c>
    </row>
    <row r="189" spans="1:17" x14ac:dyDescent="0.2">
      <c r="A189" s="283">
        <v>1948</v>
      </c>
      <c r="B189" s="283" t="s">
        <v>676</v>
      </c>
      <c r="C189" s="302">
        <v>81194</v>
      </c>
      <c r="D189" s="302">
        <v>15492</v>
      </c>
      <c r="E189" s="302">
        <v>9241</v>
      </c>
      <c r="F189" s="302">
        <v>3470</v>
      </c>
      <c r="G189" s="302">
        <v>0</v>
      </c>
      <c r="H189" s="302">
        <v>0</v>
      </c>
      <c r="I189" s="302">
        <v>46700</v>
      </c>
      <c r="J189" s="302">
        <v>1743.02</v>
      </c>
      <c r="K189" s="302">
        <v>3306.4</v>
      </c>
      <c r="L189" s="303">
        <v>0</v>
      </c>
      <c r="M189" s="304">
        <v>0</v>
      </c>
      <c r="N189" s="302">
        <v>18398</v>
      </c>
      <c r="O189" s="302">
        <v>154</v>
      </c>
      <c r="P189" s="302">
        <v>35173.25</v>
      </c>
      <c r="Q189" s="302">
        <v>19</v>
      </c>
    </row>
    <row r="190" spans="1:17" x14ac:dyDescent="0.2">
      <c r="A190" s="283">
        <v>119</v>
      </c>
      <c r="B190" s="283" t="s">
        <v>201</v>
      </c>
      <c r="C190" s="302">
        <v>33920</v>
      </c>
      <c r="D190" s="302">
        <v>6872</v>
      </c>
      <c r="E190" s="302">
        <v>4900</v>
      </c>
      <c r="F190" s="302">
        <v>1215</v>
      </c>
      <c r="G190" s="302">
        <v>0</v>
      </c>
      <c r="H190" s="302">
        <v>0</v>
      </c>
      <c r="I190" s="302">
        <v>39740</v>
      </c>
      <c r="J190" s="302">
        <v>845.38</v>
      </c>
      <c r="K190" s="302">
        <v>2650.4</v>
      </c>
      <c r="L190" s="303">
        <v>0</v>
      </c>
      <c r="M190" s="304">
        <v>0</v>
      </c>
      <c r="N190" s="302">
        <v>5548</v>
      </c>
      <c r="O190" s="302">
        <v>155</v>
      </c>
      <c r="P190" s="302">
        <v>20884.058000000001</v>
      </c>
      <c r="Q190" s="302">
        <v>5</v>
      </c>
    </row>
    <row r="191" spans="1:17" x14ac:dyDescent="0.2">
      <c r="A191" s="283">
        <v>687</v>
      </c>
      <c r="B191" s="283" t="s">
        <v>202</v>
      </c>
      <c r="C191" s="302">
        <v>48822</v>
      </c>
      <c r="D191" s="302">
        <v>9532</v>
      </c>
      <c r="E191" s="302">
        <v>7407</v>
      </c>
      <c r="F191" s="302">
        <v>2570</v>
      </c>
      <c r="G191" s="302">
        <v>0</v>
      </c>
      <c r="H191" s="302">
        <v>0</v>
      </c>
      <c r="I191" s="302">
        <v>69130</v>
      </c>
      <c r="J191" s="302">
        <v>1684.38</v>
      </c>
      <c r="K191" s="302">
        <v>3325.6</v>
      </c>
      <c r="L191" s="303">
        <v>0</v>
      </c>
      <c r="M191" s="304">
        <v>0</v>
      </c>
      <c r="N191" s="302">
        <v>4835</v>
      </c>
      <c r="O191" s="302">
        <v>469</v>
      </c>
      <c r="P191" s="302">
        <v>42561.557000000001</v>
      </c>
      <c r="Q191" s="302">
        <v>5</v>
      </c>
    </row>
    <row r="192" spans="1:17" x14ac:dyDescent="0.2">
      <c r="A192" s="283">
        <v>1731</v>
      </c>
      <c r="B192" s="283" t="s">
        <v>203</v>
      </c>
      <c r="C192" s="302">
        <v>33185</v>
      </c>
      <c r="D192" s="302">
        <v>6057</v>
      </c>
      <c r="E192" s="302">
        <v>4208</v>
      </c>
      <c r="F192" s="302">
        <v>410</v>
      </c>
      <c r="G192" s="302">
        <v>0</v>
      </c>
      <c r="H192" s="302">
        <v>0</v>
      </c>
      <c r="I192" s="302">
        <v>12000</v>
      </c>
      <c r="J192" s="302">
        <v>0</v>
      </c>
      <c r="K192" s="302">
        <v>514.4</v>
      </c>
      <c r="L192" s="303">
        <v>0</v>
      </c>
      <c r="M192" s="304">
        <v>0</v>
      </c>
      <c r="N192" s="302">
        <v>34077</v>
      </c>
      <c r="O192" s="302">
        <v>511</v>
      </c>
      <c r="P192" s="302">
        <v>6472.5410000000002</v>
      </c>
      <c r="Q192" s="302">
        <v>30</v>
      </c>
    </row>
    <row r="193" spans="1:17" x14ac:dyDescent="0.2">
      <c r="A193" s="283">
        <v>1842</v>
      </c>
      <c r="B193" s="283" t="s">
        <v>204</v>
      </c>
      <c r="C193" s="302">
        <v>19341</v>
      </c>
      <c r="D193" s="302">
        <v>4049</v>
      </c>
      <c r="E193" s="302">
        <v>1576</v>
      </c>
      <c r="F193" s="302">
        <v>655</v>
      </c>
      <c r="G193" s="302">
        <v>0</v>
      </c>
      <c r="H193" s="302">
        <v>0</v>
      </c>
      <c r="I193" s="302">
        <v>610</v>
      </c>
      <c r="J193" s="302">
        <v>0</v>
      </c>
      <c r="K193" s="302">
        <v>0</v>
      </c>
      <c r="L193" s="303">
        <v>0</v>
      </c>
      <c r="M193" s="304">
        <v>0</v>
      </c>
      <c r="N193" s="302">
        <v>4723</v>
      </c>
      <c r="O193" s="302">
        <v>215</v>
      </c>
      <c r="P193" s="302">
        <v>10710.49</v>
      </c>
      <c r="Q193" s="302">
        <v>12</v>
      </c>
    </row>
    <row r="194" spans="1:17" x14ac:dyDescent="0.2">
      <c r="A194" s="283">
        <v>1952</v>
      </c>
      <c r="B194" s="283" t="s">
        <v>680</v>
      </c>
      <c r="C194" s="302">
        <v>60797</v>
      </c>
      <c r="D194" s="302">
        <v>11084</v>
      </c>
      <c r="E194" s="302">
        <v>10036</v>
      </c>
      <c r="F194" s="302">
        <v>3880</v>
      </c>
      <c r="G194" s="302">
        <v>0</v>
      </c>
      <c r="H194" s="302">
        <v>0</v>
      </c>
      <c r="I194" s="302">
        <v>42040</v>
      </c>
      <c r="J194" s="302">
        <v>392.04</v>
      </c>
      <c r="K194" s="302">
        <v>1204.8</v>
      </c>
      <c r="L194" s="303">
        <v>0</v>
      </c>
      <c r="M194" s="304">
        <v>0</v>
      </c>
      <c r="N194" s="302">
        <v>27785</v>
      </c>
      <c r="O194" s="302">
        <v>1792</v>
      </c>
      <c r="P194" s="302">
        <v>24997.248</v>
      </c>
      <c r="Q194" s="302">
        <v>22</v>
      </c>
    </row>
    <row r="195" spans="1:17" x14ac:dyDescent="0.2">
      <c r="A195" s="283">
        <v>815</v>
      </c>
      <c r="B195" s="283" t="s">
        <v>205</v>
      </c>
      <c r="C195" s="302">
        <v>10939</v>
      </c>
      <c r="D195" s="302">
        <v>1920</v>
      </c>
      <c r="E195" s="302">
        <v>1350</v>
      </c>
      <c r="F195" s="302">
        <v>125</v>
      </c>
      <c r="G195" s="302">
        <v>0</v>
      </c>
      <c r="H195" s="302">
        <v>0</v>
      </c>
      <c r="I195" s="302">
        <v>1190</v>
      </c>
      <c r="J195" s="302">
        <v>0</v>
      </c>
      <c r="K195" s="302">
        <v>346.4</v>
      </c>
      <c r="L195" s="303">
        <v>0</v>
      </c>
      <c r="M195" s="304">
        <v>0</v>
      </c>
      <c r="N195" s="302">
        <v>5221</v>
      </c>
      <c r="O195" s="302">
        <v>97</v>
      </c>
      <c r="P195" s="302">
        <v>1518.7460000000001</v>
      </c>
      <c r="Q195" s="302">
        <v>6</v>
      </c>
    </row>
    <row r="196" spans="1:17" x14ac:dyDescent="0.2">
      <c r="A196" s="283">
        <v>1709</v>
      </c>
      <c r="B196" s="283" t="s">
        <v>207</v>
      </c>
      <c r="C196" s="302">
        <v>37129</v>
      </c>
      <c r="D196" s="302">
        <v>6845</v>
      </c>
      <c r="E196" s="302">
        <v>4563</v>
      </c>
      <c r="F196" s="302">
        <v>1185</v>
      </c>
      <c r="G196" s="302">
        <v>0</v>
      </c>
      <c r="H196" s="302">
        <v>0</v>
      </c>
      <c r="I196" s="302">
        <v>4780</v>
      </c>
      <c r="J196" s="302">
        <v>215.82</v>
      </c>
      <c r="K196" s="302">
        <v>815.2</v>
      </c>
      <c r="L196" s="303">
        <v>0</v>
      </c>
      <c r="M196" s="304">
        <v>348</v>
      </c>
      <c r="N196" s="302">
        <v>15920</v>
      </c>
      <c r="O196" s="302">
        <v>2482</v>
      </c>
      <c r="P196" s="302">
        <v>12518.973</v>
      </c>
      <c r="Q196" s="302">
        <v>20</v>
      </c>
    </row>
    <row r="197" spans="1:17" x14ac:dyDescent="0.2">
      <c r="A197" s="283">
        <v>1978</v>
      </c>
      <c r="B197" s="283" t="s">
        <v>692</v>
      </c>
      <c r="C197" s="302">
        <v>43909</v>
      </c>
      <c r="D197" s="302">
        <v>10034</v>
      </c>
      <c r="E197" s="302">
        <v>3931</v>
      </c>
      <c r="F197" s="302">
        <v>630</v>
      </c>
      <c r="G197" s="302">
        <v>0</v>
      </c>
      <c r="H197" s="302">
        <v>0</v>
      </c>
      <c r="I197" s="302">
        <v>1410</v>
      </c>
      <c r="J197" s="302">
        <v>0</v>
      </c>
      <c r="K197" s="302">
        <v>0</v>
      </c>
      <c r="L197" s="303">
        <v>0</v>
      </c>
      <c r="M197" s="304">
        <v>0</v>
      </c>
      <c r="N197" s="302">
        <v>18144</v>
      </c>
      <c r="O197" s="302">
        <v>1014</v>
      </c>
      <c r="P197" s="302">
        <v>6850.7759999999998</v>
      </c>
      <c r="Q197" s="302">
        <v>29</v>
      </c>
    </row>
    <row r="198" spans="1:17" x14ac:dyDescent="0.2">
      <c r="A198" s="283">
        <v>1955</v>
      </c>
      <c r="B198" s="283" t="s">
        <v>208</v>
      </c>
      <c r="C198" s="302">
        <v>36011</v>
      </c>
      <c r="D198" s="302">
        <v>6141</v>
      </c>
      <c r="E198" s="302">
        <v>4945</v>
      </c>
      <c r="F198" s="302">
        <v>850</v>
      </c>
      <c r="G198" s="302">
        <v>0</v>
      </c>
      <c r="H198" s="302">
        <v>0</v>
      </c>
      <c r="I198" s="302">
        <v>16420</v>
      </c>
      <c r="J198" s="302">
        <v>1228.3800000000001</v>
      </c>
      <c r="K198" s="302">
        <v>338.4</v>
      </c>
      <c r="L198" s="303">
        <v>0</v>
      </c>
      <c r="M198" s="304">
        <v>0</v>
      </c>
      <c r="N198" s="302">
        <v>10567</v>
      </c>
      <c r="O198" s="302">
        <v>96</v>
      </c>
      <c r="P198" s="302">
        <v>12560.846</v>
      </c>
      <c r="Q198" s="302">
        <v>10</v>
      </c>
    </row>
    <row r="199" spans="1:17" x14ac:dyDescent="0.2">
      <c r="A199" s="283">
        <v>335</v>
      </c>
      <c r="B199" s="283" t="s">
        <v>209</v>
      </c>
      <c r="C199" s="302">
        <v>13917</v>
      </c>
      <c r="D199" s="302">
        <v>3046</v>
      </c>
      <c r="E199" s="302">
        <v>1253</v>
      </c>
      <c r="F199" s="302">
        <v>470</v>
      </c>
      <c r="G199" s="302">
        <v>0</v>
      </c>
      <c r="H199" s="302">
        <v>0</v>
      </c>
      <c r="I199" s="302">
        <v>770</v>
      </c>
      <c r="J199" s="302">
        <v>0</v>
      </c>
      <c r="K199" s="302">
        <v>0</v>
      </c>
      <c r="L199" s="303">
        <v>0</v>
      </c>
      <c r="M199" s="304">
        <v>0</v>
      </c>
      <c r="N199" s="302">
        <v>3759</v>
      </c>
      <c r="O199" s="302">
        <v>61</v>
      </c>
      <c r="P199" s="302">
        <v>4325.4750000000004</v>
      </c>
      <c r="Q199" s="302">
        <v>4</v>
      </c>
    </row>
    <row r="200" spans="1:17" x14ac:dyDescent="0.2">
      <c r="A200" s="283">
        <v>944</v>
      </c>
      <c r="B200" s="283" t="s">
        <v>210</v>
      </c>
      <c r="C200" s="302">
        <v>7847</v>
      </c>
      <c r="D200" s="302">
        <v>1305</v>
      </c>
      <c r="E200" s="302">
        <v>830</v>
      </c>
      <c r="F200" s="302">
        <v>130</v>
      </c>
      <c r="G200" s="302">
        <v>0</v>
      </c>
      <c r="H200" s="302">
        <v>0</v>
      </c>
      <c r="I200" s="302">
        <v>880</v>
      </c>
      <c r="J200" s="302">
        <v>0</v>
      </c>
      <c r="K200" s="302">
        <v>166.4</v>
      </c>
      <c r="L200" s="303">
        <v>0</v>
      </c>
      <c r="M200" s="304">
        <v>0</v>
      </c>
      <c r="N200" s="302">
        <v>1739</v>
      </c>
      <c r="O200" s="302">
        <v>142</v>
      </c>
      <c r="P200" s="302">
        <v>1613.952</v>
      </c>
      <c r="Q200" s="302">
        <v>4</v>
      </c>
    </row>
    <row r="201" spans="1:17" x14ac:dyDescent="0.2">
      <c r="A201" s="283">
        <v>1740</v>
      </c>
      <c r="B201" s="283" t="s">
        <v>213</v>
      </c>
      <c r="C201" s="302">
        <v>24339</v>
      </c>
      <c r="D201" s="302">
        <v>6044</v>
      </c>
      <c r="E201" s="302">
        <v>2443</v>
      </c>
      <c r="F201" s="302">
        <v>395</v>
      </c>
      <c r="G201" s="302">
        <v>0</v>
      </c>
      <c r="H201" s="302">
        <v>0</v>
      </c>
      <c r="I201" s="302">
        <v>2460</v>
      </c>
      <c r="J201" s="302">
        <v>211.82</v>
      </c>
      <c r="K201" s="302">
        <v>1184.8</v>
      </c>
      <c r="L201" s="303">
        <v>0</v>
      </c>
      <c r="M201" s="304">
        <v>0</v>
      </c>
      <c r="N201" s="302">
        <v>5989</v>
      </c>
      <c r="O201" s="302">
        <v>757</v>
      </c>
      <c r="P201" s="302">
        <v>4054.779</v>
      </c>
      <c r="Q201" s="302">
        <v>11</v>
      </c>
    </row>
    <row r="202" spans="1:17" x14ac:dyDescent="0.2">
      <c r="A202" s="283">
        <v>946</v>
      </c>
      <c r="B202" s="283" t="s">
        <v>215</v>
      </c>
      <c r="C202" s="302">
        <v>17019</v>
      </c>
      <c r="D202" s="302">
        <v>2861</v>
      </c>
      <c r="E202" s="302">
        <v>2089</v>
      </c>
      <c r="F202" s="302">
        <v>205</v>
      </c>
      <c r="G202" s="302">
        <v>0</v>
      </c>
      <c r="H202" s="302">
        <v>0</v>
      </c>
      <c r="I202" s="302">
        <v>6110</v>
      </c>
      <c r="J202" s="302">
        <v>0</v>
      </c>
      <c r="K202" s="302">
        <v>0</v>
      </c>
      <c r="L202" s="303">
        <v>0</v>
      </c>
      <c r="M202" s="304">
        <v>0</v>
      </c>
      <c r="N202" s="302">
        <v>9989</v>
      </c>
      <c r="O202" s="302">
        <v>190</v>
      </c>
      <c r="P202" s="302">
        <v>4879.884</v>
      </c>
      <c r="Q202" s="302">
        <v>8</v>
      </c>
    </row>
    <row r="203" spans="1:17" x14ac:dyDescent="0.2">
      <c r="A203" s="283">
        <v>356</v>
      </c>
      <c r="B203" s="283" t="s">
        <v>217</v>
      </c>
      <c r="C203" s="302">
        <v>63462</v>
      </c>
      <c r="D203" s="302">
        <v>11886</v>
      </c>
      <c r="E203" s="302">
        <v>8111</v>
      </c>
      <c r="F203" s="302">
        <v>7105</v>
      </c>
      <c r="G203" s="302">
        <v>0</v>
      </c>
      <c r="H203" s="302">
        <v>0</v>
      </c>
      <c r="I203" s="302">
        <v>48940</v>
      </c>
      <c r="J203" s="302">
        <v>491.04</v>
      </c>
      <c r="K203" s="302">
        <v>4116.8</v>
      </c>
      <c r="L203" s="303">
        <v>0</v>
      </c>
      <c r="M203" s="304">
        <v>0</v>
      </c>
      <c r="N203" s="302">
        <v>2321</v>
      </c>
      <c r="O203" s="302">
        <v>244</v>
      </c>
      <c r="P203" s="302">
        <v>56961.944000000003</v>
      </c>
      <c r="Q203" s="302">
        <v>1</v>
      </c>
    </row>
    <row r="204" spans="1:17" x14ac:dyDescent="0.2">
      <c r="A204" s="283">
        <v>569</v>
      </c>
      <c r="B204" s="283" t="s">
        <v>218</v>
      </c>
      <c r="C204" s="302">
        <v>28811</v>
      </c>
      <c r="D204" s="302">
        <v>5512</v>
      </c>
      <c r="E204" s="302">
        <v>2832</v>
      </c>
      <c r="F204" s="302">
        <v>770</v>
      </c>
      <c r="G204" s="302">
        <v>0</v>
      </c>
      <c r="H204" s="302">
        <v>0</v>
      </c>
      <c r="I204" s="302">
        <v>2000</v>
      </c>
      <c r="J204" s="302">
        <v>0</v>
      </c>
      <c r="K204" s="302">
        <v>216</v>
      </c>
      <c r="L204" s="303">
        <v>0</v>
      </c>
      <c r="M204" s="304">
        <v>0</v>
      </c>
      <c r="N204" s="302">
        <v>7807</v>
      </c>
      <c r="O204" s="302">
        <v>1310</v>
      </c>
      <c r="P204" s="302">
        <v>6197.1840000000002</v>
      </c>
      <c r="Q204" s="302">
        <v>14</v>
      </c>
    </row>
    <row r="205" spans="1:17" x14ac:dyDescent="0.2">
      <c r="A205" s="283">
        <v>267</v>
      </c>
      <c r="B205" s="283" t="s">
        <v>219</v>
      </c>
      <c r="C205" s="302">
        <v>43171</v>
      </c>
      <c r="D205" s="302">
        <v>9654</v>
      </c>
      <c r="E205" s="302">
        <v>4475</v>
      </c>
      <c r="F205" s="302">
        <v>1935</v>
      </c>
      <c r="G205" s="302">
        <v>0</v>
      </c>
      <c r="H205" s="302">
        <v>0</v>
      </c>
      <c r="I205" s="302">
        <v>16530</v>
      </c>
      <c r="J205" s="302">
        <v>701.28</v>
      </c>
      <c r="K205" s="302">
        <v>2105.6</v>
      </c>
      <c r="L205" s="303">
        <v>0</v>
      </c>
      <c r="M205" s="304">
        <v>108.6</v>
      </c>
      <c r="N205" s="302">
        <v>6934</v>
      </c>
      <c r="O205" s="302">
        <v>270</v>
      </c>
      <c r="P205" s="302">
        <v>19708.560000000001</v>
      </c>
      <c r="Q205" s="302">
        <v>10</v>
      </c>
    </row>
    <row r="206" spans="1:17" x14ac:dyDescent="0.2">
      <c r="A206" s="283">
        <v>268</v>
      </c>
      <c r="B206" s="283" t="s">
        <v>220</v>
      </c>
      <c r="C206" s="302">
        <v>177659</v>
      </c>
      <c r="D206" s="302">
        <v>29228</v>
      </c>
      <c r="E206" s="302">
        <v>30021</v>
      </c>
      <c r="F206" s="302">
        <v>15025</v>
      </c>
      <c r="G206" s="302">
        <v>0</v>
      </c>
      <c r="H206" s="302">
        <v>0</v>
      </c>
      <c r="I206" s="302">
        <v>373300</v>
      </c>
      <c r="J206" s="302">
        <v>5413</v>
      </c>
      <c r="K206" s="302">
        <v>10888.8</v>
      </c>
      <c r="L206" s="303">
        <v>0</v>
      </c>
      <c r="M206" s="304">
        <v>0</v>
      </c>
      <c r="N206" s="302">
        <v>5252</v>
      </c>
      <c r="O206" s="302">
        <v>511</v>
      </c>
      <c r="P206" s="302">
        <v>208515.99</v>
      </c>
      <c r="Q206" s="302">
        <v>3</v>
      </c>
    </row>
    <row r="207" spans="1:17" x14ac:dyDescent="0.2">
      <c r="A207" s="283">
        <v>1930</v>
      </c>
      <c r="B207" s="283" t="s">
        <v>626</v>
      </c>
      <c r="C207" s="302">
        <v>85219</v>
      </c>
      <c r="D207" s="302">
        <v>16063</v>
      </c>
      <c r="E207" s="302">
        <v>11563</v>
      </c>
      <c r="F207" s="302">
        <v>8810</v>
      </c>
      <c r="G207" s="302">
        <v>0</v>
      </c>
      <c r="H207" s="302">
        <v>0</v>
      </c>
      <c r="I207" s="302">
        <v>69420</v>
      </c>
      <c r="J207" s="302">
        <v>1590.94</v>
      </c>
      <c r="K207" s="302">
        <v>3267.2</v>
      </c>
      <c r="L207" s="303">
        <v>0</v>
      </c>
      <c r="M207" s="304">
        <v>0</v>
      </c>
      <c r="N207" s="302">
        <v>7337</v>
      </c>
      <c r="O207" s="302">
        <v>1043</v>
      </c>
      <c r="P207" s="302">
        <v>80477.36</v>
      </c>
      <c r="Q207" s="302">
        <v>6</v>
      </c>
    </row>
    <row r="208" spans="1:17" x14ac:dyDescent="0.2">
      <c r="A208" s="283">
        <v>1970</v>
      </c>
      <c r="B208" s="283" t="s">
        <v>688</v>
      </c>
      <c r="C208" s="302">
        <v>45228</v>
      </c>
      <c r="D208" s="302">
        <v>9448</v>
      </c>
      <c r="E208" s="302">
        <v>7022</v>
      </c>
      <c r="F208" s="302">
        <v>490</v>
      </c>
      <c r="G208" s="302">
        <v>0</v>
      </c>
      <c r="H208" s="302">
        <v>0</v>
      </c>
      <c r="I208" s="302">
        <v>17510</v>
      </c>
      <c r="J208" s="302">
        <v>805.86</v>
      </c>
      <c r="K208" s="302">
        <v>2041.6</v>
      </c>
      <c r="L208" s="303">
        <v>0</v>
      </c>
      <c r="M208" s="304">
        <v>0</v>
      </c>
      <c r="N208" s="302">
        <v>37629</v>
      </c>
      <c r="O208" s="302">
        <v>1794</v>
      </c>
      <c r="P208" s="302">
        <v>9852.15</v>
      </c>
      <c r="Q208" s="302">
        <v>38</v>
      </c>
    </row>
    <row r="209" spans="1:17" x14ac:dyDescent="0.2">
      <c r="A209" s="283">
        <v>1695</v>
      </c>
      <c r="B209" s="283" t="s">
        <v>221</v>
      </c>
      <c r="C209" s="302">
        <v>7392</v>
      </c>
      <c r="D209" s="302">
        <v>1109</v>
      </c>
      <c r="E209" s="302">
        <v>1136</v>
      </c>
      <c r="F209" s="302">
        <v>105</v>
      </c>
      <c r="G209" s="302">
        <v>0</v>
      </c>
      <c r="H209" s="302">
        <v>0</v>
      </c>
      <c r="I209" s="302">
        <v>440</v>
      </c>
      <c r="J209" s="302">
        <v>89.96</v>
      </c>
      <c r="K209" s="302">
        <v>0</v>
      </c>
      <c r="L209" s="303">
        <v>0</v>
      </c>
      <c r="M209" s="304">
        <v>0</v>
      </c>
      <c r="N209" s="302">
        <v>8592</v>
      </c>
      <c r="O209" s="302">
        <v>722</v>
      </c>
      <c r="P209" s="302">
        <v>1502.825</v>
      </c>
      <c r="Q209" s="302">
        <v>11</v>
      </c>
    </row>
    <row r="210" spans="1:17" x14ac:dyDescent="0.2">
      <c r="A210" s="283">
        <v>1699</v>
      </c>
      <c r="B210" s="283" t="s">
        <v>222</v>
      </c>
      <c r="C210" s="302">
        <v>31253</v>
      </c>
      <c r="D210" s="302">
        <v>5689</v>
      </c>
      <c r="E210" s="302">
        <v>4571</v>
      </c>
      <c r="F210" s="302">
        <v>495</v>
      </c>
      <c r="G210" s="302">
        <v>0</v>
      </c>
      <c r="H210" s="302">
        <v>0</v>
      </c>
      <c r="I210" s="302">
        <v>13180</v>
      </c>
      <c r="J210" s="302">
        <v>698.72</v>
      </c>
      <c r="K210" s="302">
        <v>476.8</v>
      </c>
      <c r="L210" s="303">
        <v>0</v>
      </c>
      <c r="M210" s="304">
        <v>80.099999999999895</v>
      </c>
      <c r="N210" s="302">
        <v>19907</v>
      </c>
      <c r="O210" s="302">
        <v>622</v>
      </c>
      <c r="P210" s="302">
        <v>10313.204</v>
      </c>
      <c r="Q210" s="302">
        <v>19</v>
      </c>
    </row>
    <row r="211" spans="1:17" x14ac:dyDescent="0.2">
      <c r="A211" s="283">
        <v>171</v>
      </c>
      <c r="B211" s="283" t="s">
        <v>223</v>
      </c>
      <c r="C211" s="302">
        <v>47291</v>
      </c>
      <c r="D211" s="302">
        <v>10675</v>
      </c>
      <c r="E211" s="302">
        <v>5875</v>
      </c>
      <c r="F211" s="302">
        <v>2000</v>
      </c>
      <c r="G211" s="302">
        <v>0</v>
      </c>
      <c r="H211" s="302">
        <v>0</v>
      </c>
      <c r="I211" s="302">
        <v>35400</v>
      </c>
      <c r="J211" s="302">
        <v>1811.36</v>
      </c>
      <c r="K211" s="302">
        <v>2379.1999999999998</v>
      </c>
      <c r="L211" s="303">
        <v>0</v>
      </c>
      <c r="M211" s="304">
        <v>0</v>
      </c>
      <c r="N211" s="302">
        <v>45786</v>
      </c>
      <c r="O211" s="302">
        <v>2923</v>
      </c>
      <c r="P211" s="302">
        <v>15112.184999999999</v>
      </c>
      <c r="Q211" s="302">
        <v>16</v>
      </c>
    </row>
    <row r="212" spans="1:17" x14ac:dyDescent="0.2">
      <c r="A212" s="283">
        <v>575</v>
      </c>
      <c r="B212" s="283" t="s">
        <v>224</v>
      </c>
      <c r="C212" s="302">
        <v>43508</v>
      </c>
      <c r="D212" s="302">
        <v>7855</v>
      </c>
      <c r="E212" s="302">
        <v>5548</v>
      </c>
      <c r="F212" s="302">
        <v>1110</v>
      </c>
      <c r="G212" s="302">
        <v>0</v>
      </c>
      <c r="H212" s="302">
        <v>0</v>
      </c>
      <c r="I212" s="302">
        <v>9640</v>
      </c>
      <c r="J212" s="302">
        <v>678.16</v>
      </c>
      <c r="K212" s="302">
        <v>1772</v>
      </c>
      <c r="L212" s="303">
        <v>0</v>
      </c>
      <c r="M212" s="304">
        <v>0</v>
      </c>
      <c r="N212" s="302">
        <v>5843</v>
      </c>
      <c r="O212" s="302">
        <v>104</v>
      </c>
      <c r="P212" s="302">
        <v>31385.171999999999</v>
      </c>
      <c r="Q212" s="302">
        <v>7</v>
      </c>
    </row>
    <row r="213" spans="1:17" x14ac:dyDescent="0.2">
      <c r="A213" s="283">
        <v>820</v>
      </c>
      <c r="B213" s="283" t="s">
        <v>226</v>
      </c>
      <c r="C213" s="302">
        <v>23383</v>
      </c>
      <c r="D213" s="302">
        <v>4366</v>
      </c>
      <c r="E213" s="302">
        <v>2068</v>
      </c>
      <c r="F213" s="302">
        <v>460</v>
      </c>
      <c r="G213" s="302">
        <v>0</v>
      </c>
      <c r="H213" s="302">
        <v>0</v>
      </c>
      <c r="I213" s="302">
        <v>7340</v>
      </c>
      <c r="J213" s="302">
        <v>0</v>
      </c>
      <c r="K213" s="302">
        <v>512.79999999999995</v>
      </c>
      <c r="L213" s="303">
        <v>0</v>
      </c>
      <c r="M213" s="304">
        <v>48.099999999999902</v>
      </c>
      <c r="N213" s="302">
        <v>3362</v>
      </c>
      <c r="O213" s="302">
        <v>32</v>
      </c>
      <c r="P213" s="302">
        <v>11668.691999999999</v>
      </c>
      <c r="Q213" s="302">
        <v>3</v>
      </c>
    </row>
    <row r="214" spans="1:17" x14ac:dyDescent="0.2">
      <c r="A214" s="283">
        <v>302</v>
      </c>
      <c r="B214" s="283" t="s">
        <v>227</v>
      </c>
      <c r="C214" s="302">
        <v>27851</v>
      </c>
      <c r="D214" s="302">
        <v>6199</v>
      </c>
      <c r="E214" s="302">
        <v>3062</v>
      </c>
      <c r="F214" s="302">
        <v>425</v>
      </c>
      <c r="G214" s="302">
        <v>0</v>
      </c>
      <c r="H214" s="302">
        <v>0</v>
      </c>
      <c r="I214" s="302">
        <v>16660</v>
      </c>
      <c r="J214" s="302">
        <v>1126.2</v>
      </c>
      <c r="K214" s="302">
        <v>382.4</v>
      </c>
      <c r="L214" s="303">
        <v>0</v>
      </c>
      <c r="M214" s="304">
        <v>81.999999999999901</v>
      </c>
      <c r="N214" s="302">
        <v>12872</v>
      </c>
      <c r="O214" s="302">
        <v>81</v>
      </c>
      <c r="P214" s="302">
        <v>10265.847</v>
      </c>
      <c r="Q214" s="302">
        <v>14</v>
      </c>
    </row>
    <row r="215" spans="1:17" x14ac:dyDescent="0.2">
      <c r="A215" s="283">
        <v>579</v>
      </c>
      <c r="B215" s="283" t="s">
        <v>229</v>
      </c>
      <c r="C215" s="302">
        <v>24840</v>
      </c>
      <c r="D215" s="302">
        <v>5515</v>
      </c>
      <c r="E215" s="302">
        <v>2230</v>
      </c>
      <c r="F215" s="302">
        <v>940</v>
      </c>
      <c r="G215" s="302">
        <v>0</v>
      </c>
      <c r="H215" s="302">
        <v>0</v>
      </c>
      <c r="I215" s="302">
        <v>5420</v>
      </c>
      <c r="J215" s="302">
        <v>1736.92</v>
      </c>
      <c r="K215" s="302">
        <v>1518.4</v>
      </c>
      <c r="L215" s="303">
        <v>0</v>
      </c>
      <c r="M215" s="304">
        <v>0</v>
      </c>
      <c r="N215" s="302">
        <v>726</v>
      </c>
      <c r="O215" s="302">
        <v>71</v>
      </c>
      <c r="P215" s="302">
        <v>19543.686000000002</v>
      </c>
      <c r="Q215" s="302">
        <v>1</v>
      </c>
    </row>
    <row r="216" spans="1:17" x14ac:dyDescent="0.2">
      <c r="A216" s="283">
        <v>823</v>
      </c>
      <c r="B216" s="283" t="s">
        <v>230</v>
      </c>
      <c r="C216" s="302">
        <v>18714</v>
      </c>
      <c r="D216" s="302">
        <v>3388</v>
      </c>
      <c r="E216" s="302">
        <v>1915</v>
      </c>
      <c r="F216" s="302">
        <v>235</v>
      </c>
      <c r="G216" s="302">
        <v>0</v>
      </c>
      <c r="H216" s="302">
        <v>0</v>
      </c>
      <c r="I216" s="302">
        <v>3050</v>
      </c>
      <c r="J216" s="302">
        <v>0</v>
      </c>
      <c r="K216" s="302">
        <v>720</v>
      </c>
      <c r="L216" s="303">
        <v>0</v>
      </c>
      <c r="M216" s="304">
        <v>0</v>
      </c>
      <c r="N216" s="302">
        <v>10176</v>
      </c>
      <c r="O216" s="302">
        <v>108</v>
      </c>
      <c r="P216" s="302">
        <v>5099.8639999999996</v>
      </c>
      <c r="Q216" s="302">
        <v>9</v>
      </c>
    </row>
    <row r="217" spans="1:17" x14ac:dyDescent="0.2">
      <c r="A217" s="283">
        <v>824</v>
      </c>
      <c r="B217" s="283" t="s">
        <v>231</v>
      </c>
      <c r="C217" s="302">
        <v>32122</v>
      </c>
      <c r="D217" s="302">
        <v>5872</v>
      </c>
      <c r="E217" s="302">
        <v>3769</v>
      </c>
      <c r="F217" s="302">
        <v>775</v>
      </c>
      <c r="G217" s="302">
        <v>0</v>
      </c>
      <c r="H217" s="302">
        <v>0</v>
      </c>
      <c r="I217" s="302">
        <v>9240</v>
      </c>
      <c r="J217" s="302">
        <v>604.79999999999995</v>
      </c>
      <c r="K217" s="302">
        <v>1293.5999999999999</v>
      </c>
      <c r="L217" s="303">
        <v>0</v>
      </c>
      <c r="M217" s="304">
        <v>0</v>
      </c>
      <c r="N217" s="302">
        <v>8009</v>
      </c>
      <c r="O217" s="302">
        <v>135</v>
      </c>
      <c r="P217" s="302">
        <v>13791.433000000001</v>
      </c>
      <c r="Q217" s="302">
        <v>5</v>
      </c>
    </row>
    <row r="218" spans="1:17" x14ac:dyDescent="0.2">
      <c r="A218" s="283">
        <v>1895</v>
      </c>
      <c r="B218" s="283" t="s">
        <v>476</v>
      </c>
      <c r="C218" s="302">
        <v>38209</v>
      </c>
      <c r="D218" s="302">
        <v>6546</v>
      </c>
      <c r="E218" s="302">
        <v>7264</v>
      </c>
      <c r="F218" s="302">
        <v>790</v>
      </c>
      <c r="G218" s="302">
        <v>0</v>
      </c>
      <c r="H218" s="302">
        <v>0</v>
      </c>
      <c r="I218" s="302">
        <v>27770</v>
      </c>
      <c r="J218" s="302">
        <v>1120.8399999999999</v>
      </c>
      <c r="K218" s="302">
        <v>1516</v>
      </c>
      <c r="L218" s="303">
        <v>0</v>
      </c>
      <c r="M218" s="304">
        <v>0</v>
      </c>
      <c r="N218" s="302">
        <v>22641</v>
      </c>
      <c r="O218" s="302">
        <v>1409</v>
      </c>
      <c r="P218" s="302">
        <v>15661.27</v>
      </c>
      <c r="Q218" s="302">
        <v>23</v>
      </c>
    </row>
    <row r="219" spans="1:17" x14ac:dyDescent="0.2">
      <c r="A219" s="283">
        <v>269</v>
      </c>
      <c r="B219" s="283" t="s">
        <v>232</v>
      </c>
      <c r="C219" s="302">
        <v>23646</v>
      </c>
      <c r="D219" s="302">
        <v>5269</v>
      </c>
      <c r="E219" s="302">
        <v>2394</v>
      </c>
      <c r="F219" s="302">
        <v>255</v>
      </c>
      <c r="G219" s="302">
        <v>0</v>
      </c>
      <c r="H219" s="302">
        <v>0</v>
      </c>
      <c r="I219" s="302">
        <v>7890</v>
      </c>
      <c r="J219" s="302">
        <v>0</v>
      </c>
      <c r="K219" s="302">
        <v>213.6</v>
      </c>
      <c r="L219" s="303">
        <v>0</v>
      </c>
      <c r="M219" s="304">
        <v>0</v>
      </c>
      <c r="N219" s="302">
        <v>9772</v>
      </c>
      <c r="O219" s="302">
        <v>111</v>
      </c>
      <c r="P219" s="302">
        <v>6506.308</v>
      </c>
      <c r="Q219" s="302">
        <v>9</v>
      </c>
    </row>
    <row r="220" spans="1:17" x14ac:dyDescent="0.2">
      <c r="A220" s="283">
        <v>173</v>
      </c>
      <c r="B220" s="283" t="s">
        <v>233</v>
      </c>
      <c r="C220" s="302">
        <v>31836</v>
      </c>
      <c r="D220" s="302">
        <v>6351</v>
      </c>
      <c r="E220" s="302">
        <v>4477</v>
      </c>
      <c r="F220" s="302">
        <v>1670</v>
      </c>
      <c r="G220" s="302">
        <v>0</v>
      </c>
      <c r="H220" s="302">
        <v>0</v>
      </c>
      <c r="I220" s="302">
        <v>30060</v>
      </c>
      <c r="J220" s="302">
        <v>853.38</v>
      </c>
      <c r="K220" s="302">
        <v>3003.2</v>
      </c>
      <c r="L220" s="303">
        <v>0</v>
      </c>
      <c r="M220" s="304">
        <v>0</v>
      </c>
      <c r="N220" s="302">
        <v>2155</v>
      </c>
      <c r="O220" s="302">
        <v>40</v>
      </c>
      <c r="P220" s="302">
        <v>21689.919999999998</v>
      </c>
      <c r="Q220" s="302">
        <v>3</v>
      </c>
    </row>
    <row r="221" spans="1:17" x14ac:dyDescent="0.2">
      <c r="A221" s="283">
        <v>1773</v>
      </c>
      <c r="B221" s="283" t="s">
        <v>234</v>
      </c>
      <c r="C221" s="302">
        <v>18252</v>
      </c>
      <c r="D221" s="302">
        <v>3485</v>
      </c>
      <c r="E221" s="302">
        <v>2092</v>
      </c>
      <c r="F221" s="302">
        <v>405</v>
      </c>
      <c r="G221" s="302">
        <v>0</v>
      </c>
      <c r="H221" s="302">
        <v>0</v>
      </c>
      <c r="I221" s="302">
        <v>3960</v>
      </c>
      <c r="J221" s="302">
        <v>0</v>
      </c>
      <c r="K221" s="302">
        <v>272</v>
      </c>
      <c r="L221" s="303">
        <v>0</v>
      </c>
      <c r="M221" s="304">
        <v>0</v>
      </c>
      <c r="N221" s="302">
        <v>11366</v>
      </c>
      <c r="O221" s="302">
        <v>470</v>
      </c>
      <c r="P221" s="302">
        <v>3790.6320000000001</v>
      </c>
      <c r="Q221" s="302">
        <v>8</v>
      </c>
    </row>
    <row r="222" spans="1:17" x14ac:dyDescent="0.2">
      <c r="A222" s="283">
        <v>175</v>
      </c>
      <c r="B222" s="283" t="s">
        <v>235</v>
      </c>
      <c r="C222" s="302">
        <v>18009</v>
      </c>
      <c r="D222" s="302">
        <v>3648</v>
      </c>
      <c r="E222" s="302">
        <v>2111</v>
      </c>
      <c r="F222" s="302">
        <v>190</v>
      </c>
      <c r="G222" s="302">
        <v>0</v>
      </c>
      <c r="H222" s="302">
        <v>0</v>
      </c>
      <c r="I222" s="302">
        <v>12150</v>
      </c>
      <c r="J222" s="302">
        <v>1297.44</v>
      </c>
      <c r="K222" s="302">
        <v>1064</v>
      </c>
      <c r="L222" s="303">
        <v>0</v>
      </c>
      <c r="M222" s="304">
        <v>366.4</v>
      </c>
      <c r="N222" s="302">
        <v>17979</v>
      </c>
      <c r="O222" s="302">
        <v>222</v>
      </c>
      <c r="P222" s="302">
        <v>4437.62</v>
      </c>
      <c r="Q222" s="302">
        <v>14</v>
      </c>
    </row>
    <row r="223" spans="1:17" x14ac:dyDescent="0.2">
      <c r="A223" s="283">
        <v>1586</v>
      </c>
      <c r="B223" s="283" t="s">
        <v>237</v>
      </c>
      <c r="C223" s="302">
        <v>29627</v>
      </c>
      <c r="D223" s="302">
        <v>5651</v>
      </c>
      <c r="E223" s="302">
        <v>3786</v>
      </c>
      <c r="F223" s="302">
        <v>530</v>
      </c>
      <c r="G223" s="302">
        <v>0</v>
      </c>
      <c r="H223" s="302">
        <v>0</v>
      </c>
      <c r="I223" s="302">
        <v>17850</v>
      </c>
      <c r="J223" s="302">
        <v>1121.26</v>
      </c>
      <c r="K223" s="302">
        <v>1272.8</v>
      </c>
      <c r="L223" s="303">
        <v>0</v>
      </c>
      <c r="M223" s="304">
        <v>0</v>
      </c>
      <c r="N223" s="302">
        <v>10990</v>
      </c>
      <c r="O223" s="302">
        <v>54</v>
      </c>
      <c r="P223" s="302">
        <v>10213.629999999999</v>
      </c>
      <c r="Q223" s="302">
        <v>9</v>
      </c>
    </row>
    <row r="224" spans="1:17" x14ac:dyDescent="0.2">
      <c r="A224" s="283">
        <v>826</v>
      </c>
      <c r="B224" s="283" t="s">
        <v>238</v>
      </c>
      <c r="C224" s="302">
        <v>55982</v>
      </c>
      <c r="D224" s="302">
        <v>10447</v>
      </c>
      <c r="E224" s="302">
        <v>7362</v>
      </c>
      <c r="F224" s="302">
        <v>4465</v>
      </c>
      <c r="G224" s="302">
        <v>0</v>
      </c>
      <c r="H224" s="302">
        <v>0</v>
      </c>
      <c r="I224" s="302">
        <v>46030</v>
      </c>
      <c r="J224" s="302">
        <v>1698.6</v>
      </c>
      <c r="K224" s="302">
        <v>1844.8</v>
      </c>
      <c r="L224" s="303">
        <v>0</v>
      </c>
      <c r="M224" s="304">
        <v>0</v>
      </c>
      <c r="N224" s="302">
        <v>7142</v>
      </c>
      <c r="O224" s="302">
        <v>167</v>
      </c>
      <c r="P224" s="302">
        <v>39971.082000000002</v>
      </c>
      <c r="Q224" s="302">
        <v>7</v>
      </c>
    </row>
    <row r="225" spans="1:17" x14ac:dyDescent="0.2">
      <c r="A225" s="283">
        <v>85</v>
      </c>
      <c r="B225" s="283" t="s">
        <v>239</v>
      </c>
      <c r="C225" s="302">
        <v>25469</v>
      </c>
      <c r="D225" s="302">
        <v>4629</v>
      </c>
      <c r="E225" s="302">
        <v>3986</v>
      </c>
      <c r="F225" s="302">
        <v>325</v>
      </c>
      <c r="G225" s="302">
        <v>0</v>
      </c>
      <c r="H225" s="302">
        <v>0</v>
      </c>
      <c r="I225" s="302">
        <v>9280</v>
      </c>
      <c r="J225" s="302">
        <v>204.26</v>
      </c>
      <c r="K225" s="302">
        <v>1052.8</v>
      </c>
      <c r="L225" s="303">
        <v>0</v>
      </c>
      <c r="M225" s="304">
        <v>0</v>
      </c>
      <c r="N225" s="302">
        <v>22333</v>
      </c>
      <c r="O225" s="302">
        <v>278</v>
      </c>
      <c r="P225" s="302">
        <v>5898.8850000000002</v>
      </c>
      <c r="Q225" s="302">
        <v>18</v>
      </c>
    </row>
    <row r="226" spans="1:17" x14ac:dyDescent="0.2">
      <c r="A226" s="283">
        <v>431</v>
      </c>
      <c r="B226" s="283" t="s">
        <v>240</v>
      </c>
      <c r="C226" s="302">
        <v>9735</v>
      </c>
      <c r="D226" s="302">
        <v>1910</v>
      </c>
      <c r="E226" s="302">
        <v>1060</v>
      </c>
      <c r="F226" s="302">
        <v>400</v>
      </c>
      <c r="G226" s="302">
        <v>0</v>
      </c>
      <c r="H226" s="302">
        <v>0</v>
      </c>
      <c r="I226" s="302">
        <v>260</v>
      </c>
      <c r="J226" s="302">
        <v>0</v>
      </c>
      <c r="K226" s="302">
        <v>0</v>
      </c>
      <c r="L226" s="303">
        <v>0</v>
      </c>
      <c r="M226" s="304">
        <v>0</v>
      </c>
      <c r="N226" s="302">
        <v>1156</v>
      </c>
      <c r="O226" s="302">
        <v>452</v>
      </c>
      <c r="P226" s="302">
        <v>4331.9399999999996</v>
      </c>
      <c r="Q226" s="302">
        <v>4</v>
      </c>
    </row>
    <row r="227" spans="1:17" x14ac:dyDescent="0.2">
      <c r="A227" s="283">
        <v>432</v>
      </c>
      <c r="B227" s="283" t="s">
        <v>241</v>
      </c>
      <c r="C227" s="302">
        <v>11836</v>
      </c>
      <c r="D227" s="302">
        <v>2274</v>
      </c>
      <c r="E227" s="302">
        <v>1423</v>
      </c>
      <c r="F227" s="302">
        <v>180</v>
      </c>
      <c r="G227" s="302">
        <v>0</v>
      </c>
      <c r="H227" s="302">
        <v>0</v>
      </c>
      <c r="I227" s="302">
        <v>2010</v>
      </c>
      <c r="J227" s="302">
        <v>0</v>
      </c>
      <c r="K227" s="302">
        <v>0</v>
      </c>
      <c r="L227" s="303">
        <v>0</v>
      </c>
      <c r="M227" s="304">
        <v>0</v>
      </c>
      <c r="N227" s="302">
        <v>4147</v>
      </c>
      <c r="O227" s="302">
        <v>47</v>
      </c>
      <c r="P227" s="302">
        <v>2667.66</v>
      </c>
      <c r="Q227" s="302">
        <v>6</v>
      </c>
    </row>
    <row r="228" spans="1:17" x14ac:dyDescent="0.2">
      <c r="A228" s="283">
        <v>86</v>
      </c>
      <c r="B228" s="283" t="s">
        <v>242</v>
      </c>
      <c r="C228" s="302">
        <v>29733</v>
      </c>
      <c r="D228" s="302">
        <v>5956</v>
      </c>
      <c r="E228" s="302">
        <v>3977</v>
      </c>
      <c r="F228" s="302">
        <v>385</v>
      </c>
      <c r="G228" s="302">
        <v>0</v>
      </c>
      <c r="H228" s="302">
        <v>0</v>
      </c>
      <c r="I228" s="302">
        <v>8180</v>
      </c>
      <c r="J228" s="302">
        <v>730.06</v>
      </c>
      <c r="K228" s="302">
        <v>385.6</v>
      </c>
      <c r="L228" s="303">
        <v>0</v>
      </c>
      <c r="M228" s="304">
        <v>0</v>
      </c>
      <c r="N228" s="302">
        <v>22447</v>
      </c>
      <c r="O228" s="302">
        <v>318</v>
      </c>
      <c r="P228" s="302">
        <v>5503.0469999999996</v>
      </c>
      <c r="Q228" s="302">
        <v>22</v>
      </c>
    </row>
    <row r="229" spans="1:17" x14ac:dyDescent="0.2">
      <c r="A229" s="283">
        <v>828</v>
      </c>
      <c r="B229" s="283" t="s">
        <v>243</v>
      </c>
      <c r="C229" s="302">
        <v>91915</v>
      </c>
      <c r="D229" s="302">
        <v>17214</v>
      </c>
      <c r="E229" s="302">
        <v>12367</v>
      </c>
      <c r="F229" s="302">
        <v>6450</v>
      </c>
      <c r="G229" s="302">
        <v>0</v>
      </c>
      <c r="H229" s="302">
        <v>0</v>
      </c>
      <c r="I229" s="302">
        <v>98190</v>
      </c>
      <c r="J229" s="302">
        <v>3171.44</v>
      </c>
      <c r="K229" s="302">
        <v>4248</v>
      </c>
      <c r="L229" s="303">
        <v>0</v>
      </c>
      <c r="M229" s="304">
        <v>0</v>
      </c>
      <c r="N229" s="302">
        <v>16197</v>
      </c>
      <c r="O229" s="302">
        <v>896</v>
      </c>
      <c r="P229" s="302">
        <v>57595.11</v>
      </c>
      <c r="Q229" s="302">
        <v>23</v>
      </c>
    </row>
    <row r="230" spans="1:17" x14ac:dyDescent="0.2">
      <c r="A230" s="283">
        <v>1509</v>
      </c>
      <c r="B230" s="283" t="s">
        <v>245</v>
      </c>
      <c r="C230" s="302">
        <v>39388</v>
      </c>
      <c r="D230" s="302">
        <v>7109</v>
      </c>
      <c r="E230" s="302">
        <v>5806</v>
      </c>
      <c r="F230" s="302">
        <v>1955</v>
      </c>
      <c r="G230" s="302">
        <v>0</v>
      </c>
      <c r="H230" s="302">
        <v>0</v>
      </c>
      <c r="I230" s="302">
        <v>26030</v>
      </c>
      <c r="J230" s="302">
        <v>0</v>
      </c>
      <c r="K230" s="302">
        <v>1676.8</v>
      </c>
      <c r="L230" s="303">
        <v>0</v>
      </c>
      <c r="M230" s="304">
        <v>0</v>
      </c>
      <c r="N230" s="302">
        <v>13598</v>
      </c>
      <c r="O230" s="302">
        <v>197</v>
      </c>
      <c r="P230" s="302">
        <v>11545.95</v>
      </c>
      <c r="Q230" s="302">
        <v>11</v>
      </c>
    </row>
    <row r="231" spans="1:17" x14ac:dyDescent="0.2">
      <c r="A231" s="283">
        <v>437</v>
      </c>
      <c r="B231" s="283" t="s">
        <v>246</v>
      </c>
      <c r="C231" s="302">
        <v>14026</v>
      </c>
      <c r="D231" s="302">
        <v>2902</v>
      </c>
      <c r="E231" s="302">
        <v>1602</v>
      </c>
      <c r="F231" s="302">
        <v>1140</v>
      </c>
      <c r="G231" s="302">
        <v>0</v>
      </c>
      <c r="H231" s="302">
        <v>0</v>
      </c>
      <c r="I231" s="302">
        <v>350</v>
      </c>
      <c r="J231" s="302">
        <v>294.10000000000002</v>
      </c>
      <c r="K231" s="302">
        <v>51.2</v>
      </c>
      <c r="L231" s="303">
        <v>0</v>
      </c>
      <c r="M231" s="304">
        <v>64</v>
      </c>
      <c r="N231" s="302">
        <v>2399</v>
      </c>
      <c r="O231" s="302">
        <v>179</v>
      </c>
      <c r="P231" s="302">
        <v>8378.2880000000005</v>
      </c>
      <c r="Q231" s="302">
        <v>3</v>
      </c>
    </row>
    <row r="232" spans="1:17" x14ac:dyDescent="0.2">
      <c r="A232" s="283">
        <v>589</v>
      </c>
      <c r="B232" s="283" t="s">
        <v>248</v>
      </c>
      <c r="C232" s="302">
        <v>10230</v>
      </c>
      <c r="D232" s="302">
        <v>2118</v>
      </c>
      <c r="E232" s="302">
        <v>1164</v>
      </c>
      <c r="F232" s="302">
        <v>220</v>
      </c>
      <c r="G232" s="302">
        <v>0</v>
      </c>
      <c r="H232" s="302">
        <v>0</v>
      </c>
      <c r="I232" s="302">
        <v>690</v>
      </c>
      <c r="J232" s="302">
        <v>0</v>
      </c>
      <c r="K232" s="302">
        <v>0</v>
      </c>
      <c r="L232" s="303">
        <v>0</v>
      </c>
      <c r="M232" s="304">
        <v>0</v>
      </c>
      <c r="N232" s="302">
        <v>3900</v>
      </c>
      <c r="O232" s="302">
        <v>110</v>
      </c>
      <c r="P232" s="302">
        <v>3644.76</v>
      </c>
      <c r="Q232" s="302">
        <v>3</v>
      </c>
    </row>
    <row r="233" spans="1:17" x14ac:dyDescent="0.2">
      <c r="A233" s="283">
        <v>1734</v>
      </c>
      <c r="B233" s="283" t="s">
        <v>249</v>
      </c>
      <c r="C233" s="302">
        <v>47906</v>
      </c>
      <c r="D233" s="302">
        <v>10340</v>
      </c>
      <c r="E233" s="302">
        <v>4897</v>
      </c>
      <c r="F233" s="302">
        <v>1175</v>
      </c>
      <c r="G233" s="302">
        <v>0</v>
      </c>
      <c r="H233" s="302">
        <v>0</v>
      </c>
      <c r="I233" s="302">
        <v>13430</v>
      </c>
      <c r="J233" s="302">
        <v>629.72</v>
      </c>
      <c r="K233" s="302">
        <v>2329.6</v>
      </c>
      <c r="L233" s="303">
        <v>0</v>
      </c>
      <c r="M233" s="304">
        <v>409.5</v>
      </c>
      <c r="N233" s="302">
        <v>10888</v>
      </c>
      <c r="O233" s="302">
        <v>620</v>
      </c>
      <c r="P233" s="302">
        <v>16366.767</v>
      </c>
      <c r="Q233" s="302">
        <v>11</v>
      </c>
    </row>
    <row r="234" spans="1:17" x14ac:dyDescent="0.2">
      <c r="A234" s="283">
        <v>590</v>
      </c>
      <c r="B234" s="283" t="s">
        <v>250</v>
      </c>
      <c r="C234" s="302">
        <v>32136</v>
      </c>
      <c r="D234" s="302">
        <v>6326</v>
      </c>
      <c r="E234" s="302">
        <v>3631</v>
      </c>
      <c r="F234" s="302">
        <v>2000</v>
      </c>
      <c r="G234" s="302">
        <v>0</v>
      </c>
      <c r="H234" s="302">
        <v>0</v>
      </c>
      <c r="I234" s="302">
        <v>12680</v>
      </c>
      <c r="J234" s="302">
        <v>277.2</v>
      </c>
      <c r="K234" s="302">
        <v>2439.1999999999998</v>
      </c>
      <c r="L234" s="303">
        <v>0</v>
      </c>
      <c r="M234" s="304">
        <v>0</v>
      </c>
      <c r="N234" s="302">
        <v>935</v>
      </c>
      <c r="O234" s="302">
        <v>144</v>
      </c>
      <c r="P234" s="302">
        <v>27805.8</v>
      </c>
      <c r="Q234" s="302">
        <v>1</v>
      </c>
    </row>
    <row r="235" spans="1:17" x14ac:dyDescent="0.2">
      <c r="A235" s="283">
        <v>1894</v>
      </c>
      <c r="B235" s="283" t="s">
        <v>478</v>
      </c>
      <c r="C235" s="302">
        <v>43425</v>
      </c>
      <c r="D235" s="302">
        <v>7674</v>
      </c>
      <c r="E235" s="302">
        <v>5132</v>
      </c>
      <c r="F235" s="302">
        <v>1105</v>
      </c>
      <c r="G235" s="302">
        <v>0</v>
      </c>
      <c r="H235" s="302">
        <v>0</v>
      </c>
      <c r="I235" s="302">
        <v>16030</v>
      </c>
      <c r="J235" s="302">
        <v>61.38</v>
      </c>
      <c r="K235" s="302">
        <v>1154.4000000000001</v>
      </c>
      <c r="L235" s="303">
        <v>0</v>
      </c>
      <c r="M235" s="304">
        <v>0</v>
      </c>
      <c r="N235" s="302">
        <v>15933</v>
      </c>
      <c r="O235" s="302">
        <v>202</v>
      </c>
      <c r="P235" s="302">
        <v>11229.31</v>
      </c>
      <c r="Q235" s="302">
        <v>18</v>
      </c>
    </row>
    <row r="236" spans="1:17" x14ac:dyDescent="0.2">
      <c r="A236" s="283">
        <v>765</v>
      </c>
      <c r="B236" s="283" t="s">
        <v>251</v>
      </c>
      <c r="C236" s="302">
        <v>12196</v>
      </c>
      <c r="D236" s="302">
        <v>2208</v>
      </c>
      <c r="E236" s="302">
        <v>2277</v>
      </c>
      <c r="F236" s="302">
        <v>210</v>
      </c>
      <c r="G236" s="302">
        <v>0</v>
      </c>
      <c r="H236" s="302">
        <v>0</v>
      </c>
      <c r="I236" s="302">
        <v>7800</v>
      </c>
      <c r="J236" s="302">
        <v>0</v>
      </c>
      <c r="K236" s="302">
        <v>183.2</v>
      </c>
      <c r="L236" s="303">
        <v>0</v>
      </c>
      <c r="M236" s="304">
        <v>0</v>
      </c>
      <c r="N236" s="302">
        <v>4904</v>
      </c>
      <c r="O236" s="302">
        <v>116</v>
      </c>
      <c r="P236" s="302">
        <v>3087.136</v>
      </c>
      <c r="Q236" s="302">
        <v>4</v>
      </c>
    </row>
    <row r="237" spans="1:17" x14ac:dyDescent="0.2">
      <c r="A237" s="283">
        <v>1926</v>
      </c>
      <c r="B237" s="283" t="s">
        <v>252</v>
      </c>
      <c r="C237" s="302">
        <v>55308</v>
      </c>
      <c r="D237" s="302">
        <v>13444</v>
      </c>
      <c r="E237" s="302">
        <v>4158</v>
      </c>
      <c r="F237" s="302">
        <v>4315</v>
      </c>
      <c r="G237" s="302">
        <v>0</v>
      </c>
      <c r="H237" s="302">
        <v>0</v>
      </c>
      <c r="I237" s="302">
        <v>6150</v>
      </c>
      <c r="J237" s="302">
        <v>632.98</v>
      </c>
      <c r="K237" s="302">
        <v>1038.4000000000001</v>
      </c>
      <c r="L237" s="303">
        <v>0</v>
      </c>
      <c r="M237" s="304">
        <v>8.7999999999999492</v>
      </c>
      <c r="N237" s="302">
        <v>3694</v>
      </c>
      <c r="O237" s="302">
        <v>167</v>
      </c>
      <c r="P237" s="302">
        <v>33317.745999999999</v>
      </c>
      <c r="Q237" s="302">
        <v>8</v>
      </c>
    </row>
    <row r="238" spans="1:17" x14ac:dyDescent="0.2">
      <c r="A238" s="283">
        <v>439</v>
      </c>
      <c r="B238" s="283" t="s">
        <v>253</v>
      </c>
      <c r="C238" s="302">
        <v>81249</v>
      </c>
      <c r="D238" s="302">
        <v>14720</v>
      </c>
      <c r="E238" s="302">
        <v>11326</v>
      </c>
      <c r="F238" s="302">
        <v>8115</v>
      </c>
      <c r="G238" s="302">
        <v>0</v>
      </c>
      <c r="H238" s="302">
        <v>0</v>
      </c>
      <c r="I238" s="302">
        <v>72260</v>
      </c>
      <c r="J238" s="302">
        <v>2367.52</v>
      </c>
      <c r="K238" s="302">
        <v>3235.2</v>
      </c>
      <c r="L238" s="303">
        <v>0</v>
      </c>
      <c r="M238" s="304">
        <v>0</v>
      </c>
      <c r="N238" s="302">
        <v>2288</v>
      </c>
      <c r="O238" s="302">
        <v>168</v>
      </c>
      <c r="P238" s="302">
        <v>83361.804999999993</v>
      </c>
      <c r="Q238" s="302">
        <v>2</v>
      </c>
    </row>
    <row r="239" spans="1:17" x14ac:dyDescent="0.2">
      <c r="A239" s="283">
        <v>273</v>
      </c>
      <c r="B239" s="283" t="s">
        <v>254</v>
      </c>
      <c r="C239" s="302">
        <v>24112</v>
      </c>
      <c r="D239" s="302">
        <v>5105</v>
      </c>
      <c r="E239" s="302">
        <v>2560</v>
      </c>
      <c r="F239" s="302">
        <v>405</v>
      </c>
      <c r="G239" s="302">
        <v>0</v>
      </c>
      <c r="H239" s="302">
        <v>0</v>
      </c>
      <c r="I239" s="302">
        <v>12360</v>
      </c>
      <c r="J239" s="302">
        <v>0</v>
      </c>
      <c r="K239" s="302">
        <v>387.2</v>
      </c>
      <c r="L239" s="303">
        <v>0</v>
      </c>
      <c r="M239" s="304">
        <v>0</v>
      </c>
      <c r="N239" s="302">
        <v>8519</v>
      </c>
      <c r="O239" s="302">
        <v>231</v>
      </c>
      <c r="P239" s="302">
        <v>10568.582</v>
      </c>
      <c r="Q239" s="302">
        <v>7</v>
      </c>
    </row>
    <row r="240" spans="1:17" x14ac:dyDescent="0.2">
      <c r="A240" s="283">
        <v>177</v>
      </c>
      <c r="B240" s="283" t="s">
        <v>255</v>
      </c>
      <c r="C240" s="302">
        <v>37712</v>
      </c>
      <c r="D240" s="302">
        <v>7322</v>
      </c>
      <c r="E240" s="302">
        <v>4501</v>
      </c>
      <c r="F240" s="302">
        <v>675</v>
      </c>
      <c r="G240" s="302">
        <v>0</v>
      </c>
      <c r="H240" s="302">
        <v>0</v>
      </c>
      <c r="I240" s="302">
        <v>21640</v>
      </c>
      <c r="J240" s="302">
        <v>830.14</v>
      </c>
      <c r="K240" s="302">
        <v>1917.6</v>
      </c>
      <c r="L240" s="303">
        <v>0</v>
      </c>
      <c r="M240" s="304">
        <v>0</v>
      </c>
      <c r="N240" s="302">
        <v>17095</v>
      </c>
      <c r="O240" s="302">
        <v>134</v>
      </c>
      <c r="P240" s="302">
        <v>11064.896000000001</v>
      </c>
      <c r="Q240" s="302">
        <v>14</v>
      </c>
    </row>
    <row r="241" spans="1:17" x14ac:dyDescent="0.2">
      <c r="A241" s="283">
        <v>703</v>
      </c>
      <c r="B241" s="283" t="s">
        <v>256</v>
      </c>
      <c r="C241" s="302">
        <v>22730</v>
      </c>
      <c r="D241" s="302">
        <v>5617</v>
      </c>
      <c r="E241" s="302">
        <v>2616</v>
      </c>
      <c r="F241" s="302">
        <v>535</v>
      </c>
      <c r="G241" s="302">
        <v>0</v>
      </c>
      <c r="H241" s="302">
        <v>0</v>
      </c>
      <c r="I241" s="302">
        <v>5360</v>
      </c>
      <c r="J241" s="302">
        <v>138.6</v>
      </c>
      <c r="K241" s="302">
        <v>696</v>
      </c>
      <c r="L241" s="303">
        <v>0</v>
      </c>
      <c r="M241" s="304">
        <v>0</v>
      </c>
      <c r="N241" s="302">
        <v>10171</v>
      </c>
      <c r="O241" s="302">
        <v>1186</v>
      </c>
      <c r="P241" s="302">
        <v>4869.2</v>
      </c>
      <c r="Q241" s="302">
        <v>12</v>
      </c>
    </row>
    <row r="242" spans="1:17" x14ac:dyDescent="0.2">
      <c r="A242" s="283">
        <v>274</v>
      </c>
      <c r="B242" s="283" t="s">
        <v>257</v>
      </c>
      <c r="C242" s="302">
        <v>31419</v>
      </c>
      <c r="D242" s="302">
        <v>5533</v>
      </c>
      <c r="E242" s="302">
        <v>4244</v>
      </c>
      <c r="F242" s="302">
        <v>940</v>
      </c>
      <c r="G242" s="302">
        <v>0</v>
      </c>
      <c r="H242" s="302">
        <v>0</v>
      </c>
      <c r="I242" s="302">
        <v>9540</v>
      </c>
      <c r="J242" s="302">
        <v>1439.36</v>
      </c>
      <c r="K242" s="302">
        <v>944.8</v>
      </c>
      <c r="L242" s="303">
        <v>0</v>
      </c>
      <c r="M242" s="304">
        <v>77.699999999999804</v>
      </c>
      <c r="N242" s="302">
        <v>4595</v>
      </c>
      <c r="O242" s="302">
        <v>129</v>
      </c>
      <c r="P242" s="302">
        <v>14317.08</v>
      </c>
      <c r="Q242" s="302">
        <v>5</v>
      </c>
    </row>
    <row r="243" spans="1:17" x14ac:dyDescent="0.2">
      <c r="A243" s="283">
        <v>339</v>
      </c>
      <c r="B243" s="283" t="s">
        <v>258</v>
      </c>
      <c r="C243" s="302">
        <v>5444</v>
      </c>
      <c r="D243" s="302">
        <v>1378</v>
      </c>
      <c r="E243" s="302">
        <v>457</v>
      </c>
      <c r="F243" s="302">
        <v>80</v>
      </c>
      <c r="G243" s="302">
        <v>0</v>
      </c>
      <c r="H243" s="302">
        <v>0</v>
      </c>
      <c r="I243" s="302">
        <v>320</v>
      </c>
      <c r="J243" s="302">
        <v>0</v>
      </c>
      <c r="K243" s="302">
        <v>0</v>
      </c>
      <c r="L243" s="303">
        <v>0</v>
      </c>
      <c r="M243" s="304">
        <v>0</v>
      </c>
      <c r="N243" s="302">
        <v>1839</v>
      </c>
      <c r="O243" s="302">
        <v>12</v>
      </c>
      <c r="P243" s="302">
        <v>1111.7819999999999</v>
      </c>
      <c r="Q243" s="302">
        <v>1</v>
      </c>
    </row>
    <row r="244" spans="1:17" x14ac:dyDescent="0.2">
      <c r="A244" s="283">
        <v>1667</v>
      </c>
      <c r="B244" s="283" t="s">
        <v>259</v>
      </c>
      <c r="C244" s="302">
        <v>13112</v>
      </c>
      <c r="D244" s="302">
        <v>2630</v>
      </c>
      <c r="E244" s="302">
        <v>1371</v>
      </c>
      <c r="F244" s="302">
        <v>140</v>
      </c>
      <c r="G244" s="302">
        <v>0</v>
      </c>
      <c r="H244" s="302">
        <v>0</v>
      </c>
      <c r="I244" s="302">
        <v>2560</v>
      </c>
      <c r="J244" s="302">
        <v>0</v>
      </c>
      <c r="K244" s="302">
        <v>0</v>
      </c>
      <c r="L244" s="303">
        <v>0</v>
      </c>
      <c r="M244" s="304">
        <v>0</v>
      </c>
      <c r="N244" s="302">
        <v>7779</v>
      </c>
      <c r="O244" s="302">
        <v>87</v>
      </c>
      <c r="P244" s="302">
        <v>3276.7919999999999</v>
      </c>
      <c r="Q244" s="302">
        <v>8</v>
      </c>
    </row>
    <row r="245" spans="1:17" x14ac:dyDescent="0.2">
      <c r="A245" s="283">
        <v>275</v>
      </c>
      <c r="B245" s="283" t="s">
        <v>260</v>
      </c>
      <c r="C245" s="302">
        <v>43761</v>
      </c>
      <c r="D245" s="302">
        <v>7556</v>
      </c>
      <c r="E245" s="302">
        <v>7274</v>
      </c>
      <c r="F245" s="302">
        <v>2090</v>
      </c>
      <c r="G245" s="302">
        <v>0</v>
      </c>
      <c r="H245" s="302">
        <v>0</v>
      </c>
      <c r="I245" s="302">
        <v>15290</v>
      </c>
      <c r="J245" s="302">
        <v>427.68</v>
      </c>
      <c r="K245" s="302">
        <v>1469.6</v>
      </c>
      <c r="L245" s="303">
        <v>0</v>
      </c>
      <c r="M245" s="304">
        <v>444.4</v>
      </c>
      <c r="N245" s="302">
        <v>8170</v>
      </c>
      <c r="O245" s="302">
        <v>264</v>
      </c>
      <c r="P245" s="302">
        <v>31965.123</v>
      </c>
      <c r="Q245" s="302">
        <v>8</v>
      </c>
    </row>
    <row r="246" spans="1:17" x14ac:dyDescent="0.2">
      <c r="A246" s="283">
        <v>340</v>
      </c>
      <c r="B246" s="283" t="s">
        <v>261</v>
      </c>
      <c r="C246" s="302">
        <v>20119</v>
      </c>
      <c r="D246" s="302">
        <v>4345</v>
      </c>
      <c r="E246" s="302">
        <v>2227</v>
      </c>
      <c r="F246" s="302">
        <v>750</v>
      </c>
      <c r="G246" s="302">
        <v>0</v>
      </c>
      <c r="H246" s="302">
        <v>0</v>
      </c>
      <c r="I246" s="302">
        <v>3890</v>
      </c>
      <c r="J246" s="302">
        <v>0</v>
      </c>
      <c r="K246" s="302">
        <v>191.2</v>
      </c>
      <c r="L246" s="303">
        <v>0</v>
      </c>
      <c r="M246" s="304">
        <v>53.1</v>
      </c>
      <c r="N246" s="302">
        <v>4202</v>
      </c>
      <c r="O246" s="302">
        <v>174</v>
      </c>
      <c r="P246" s="302">
        <v>7855.8280000000004</v>
      </c>
      <c r="Q246" s="302">
        <v>8</v>
      </c>
    </row>
    <row r="247" spans="1:17" x14ac:dyDescent="0.2">
      <c r="A247" s="283">
        <v>597</v>
      </c>
      <c r="B247" s="283" t="s">
        <v>262</v>
      </c>
      <c r="C247" s="302">
        <v>46189</v>
      </c>
      <c r="D247" s="302">
        <v>8430</v>
      </c>
      <c r="E247" s="302">
        <v>6529</v>
      </c>
      <c r="F247" s="302">
        <v>3415</v>
      </c>
      <c r="G247" s="302">
        <v>0</v>
      </c>
      <c r="H247" s="302">
        <v>0</v>
      </c>
      <c r="I247" s="302">
        <v>19060</v>
      </c>
      <c r="J247" s="302">
        <v>540.54</v>
      </c>
      <c r="K247" s="302">
        <v>1678.4</v>
      </c>
      <c r="L247" s="303">
        <v>0</v>
      </c>
      <c r="M247" s="304">
        <v>0</v>
      </c>
      <c r="N247" s="302">
        <v>2349</v>
      </c>
      <c r="O247" s="302">
        <v>178</v>
      </c>
      <c r="P247" s="302">
        <v>36933.622000000003</v>
      </c>
      <c r="Q247" s="302">
        <v>4</v>
      </c>
    </row>
    <row r="248" spans="1:17" x14ac:dyDescent="0.2">
      <c r="A248" s="283">
        <v>1742</v>
      </c>
      <c r="B248" s="283" t="s">
        <v>264</v>
      </c>
      <c r="C248" s="302">
        <v>38177</v>
      </c>
      <c r="D248" s="302">
        <v>9194</v>
      </c>
      <c r="E248" s="302">
        <v>3846</v>
      </c>
      <c r="F248" s="302">
        <v>1360</v>
      </c>
      <c r="G248" s="302">
        <v>0</v>
      </c>
      <c r="H248" s="302">
        <v>0</v>
      </c>
      <c r="I248" s="302">
        <v>34590</v>
      </c>
      <c r="J248" s="302">
        <v>487.08</v>
      </c>
      <c r="K248" s="302">
        <v>2912</v>
      </c>
      <c r="L248" s="303">
        <v>0</v>
      </c>
      <c r="M248" s="304">
        <v>0</v>
      </c>
      <c r="N248" s="302">
        <v>9410</v>
      </c>
      <c r="O248" s="302">
        <v>27</v>
      </c>
      <c r="P248" s="302">
        <v>17272.53</v>
      </c>
      <c r="Q248" s="302">
        <v>9</v>
      </c>
    </row>
    <row r="249" spans="1:17" x14ac:dyDescent="0.2">
      <c r="A249" s="283">
        <v>603</v>
      </c>
      <c r="B249" s="283" t="s">
        <v>265</v>
      </c>
      <c r="C249" s="302">
        <v>54450</v>
      </c>
      <c r="D249" s="302">
        <v>10557</v>
      </c>
      <c r="E249" s="302">
        <v>8895</v>
      </c>
      <c r="F249" s="302">
        <v>7115</v>
      </c>
      <c r="G249" s="302">
        <v>0</v>
      </c>
      <c r="H249" s="302">
        <v>0</v>
      </c>
      <c r="I249" s="302">
        <v>11520</v>
      </c>
      <c r="J249" s="302">
        <v>1318.92</v>
      </c>
      <c r="K249" s="302">
        <v>1656</v>
      </c>
      <c r="L249" s="303">
        <v>0</v>
      </c>
      <c r="M249" s="304">
        <v>0</v>
      </c>
      <c r="N249" s="302">
        <v>1399</v>
      </c>
      <c r="O249" s="302">
        <v>50</v>
      </c>
      <c r="P249" s="302">
        <v>86496.248999999996</v>
      </c>
      <c r="Q249" s="302">
        <v>2</v>
      </c>
    </row>
    <row r="250" spans="1:17" x14ac:dyDescent="0.2">
      <c r="A250" s="283">
        <v>1669</v>
      </c>
      <c r="B250" s="283" t="s">
        <v>266</v>
      </c>
      <c r="C250" s="302">
        <v>20574</v>
      </c>
      <c r="D250" s="302">
        <v>3189</v>
      </c>
      <c r="E250" s="302">
        <v>2757</v>
      </c>
      <c r="F250" s="302">
        <v>330</v>
      </c>
      <c r="G250" s="302">
        <v>0</v>
      </c>
      <c r="H250" s="302">
        <v>0</v>
      </c>
      <c r="I250" s="302">
        <v>3310</v>
      </c>
      <c r="J250" s="302">
        <v>0</v>
      </c>
      <c r="K250" s="302">
        <v>0</v>
      </c>
      <c r="L250" s="303">
        <v>0</v>
      </c>
      <c r="M250" s="304">
        <v>0</v>
      </c>
      <c r="N250" s="302">
        <v>8825</v>
      </c>
      <c r="O250" s="302">
        <v>54</v>
      </c>
      <c r="P250" s="302">
        <v>3816.12</v>
      </c>
      <c r="Q250" s="302">
        <v>11</v>
      </c>
    </row>
    <row r="251" spans="1:17" x14ac:dyDescent="0.2">
      <c r="A251" s="283">
        <v>957</v>
      </c>
      <c r="B251" s="283" t="s">
        <v>267</v>
      </c>
      <c r="C251" s="302">
        <v>58260</v>
      </c>
      <c r="D251" s="302">
        <v>10165</v>
      </c>
      <c r="E251" s="302">
        <v>10342</v>
      </c>
      <c r="F251" s="302">
        <v>5575</v>
      </c>
      <c r="G251" s="302">
        <v>0</v>
      </c>
      <c r="H251" s="302">
        <v>74.900000000000006</v>
      </c>
      <c r="I251" s="302">
        <v>79050</v>
      </c>
      <c r="J251" s="302">
        <v>2310.1799999999998</v>
      </c>
      <c r="K251" s="302">
        <v>3032.8</v>
      </c>
      <c r="L251" s="303">
        <v>0</v>
      </c>
      <c r="M251" s="304">
        <v>0</v>
      </c>
      <c r="N251" s="302">
        <v>6059</v>
      </c>
      <c r="O251" s="302">
        <v>1046</v>
      </c>
      <c r="P251" s="302">
        <v>42142.398000000001</v>
      </c>
      <c r="Q251" s="302">
        <v>9</v>
      </c>
    </row>
    <row r="252" spans="1:17" x14ac:dyDescent="0.2">
      <c r="A252" s="283">
        <v>1674</v>
      </c>
      <c r="B252" s="283" t="s">
        <v>268</v>
      </c>
      <c r="C252" s="302">
        <v>77251</v>
      </c>
      <c r="D252" s="302">
        <v>14087</v>
      </c>
      <c r="E252" s="302">
        <v>11341</v>
      </c>
      <c r="F252" s="302">
        <v>7830</v>
      </c>
      <c r="G252" s="302">
        <v>0</v>
      </c>
      <c r="H252" s="302">
        <v>0</v>
      </c>
      <c r="I252" s="302">
        <v>85540</v>
      </c>
      <c r="J252" s="302">
        <v>2414.7199999999998</v>
      </c>
      <c r="K252" s="302">
        <v>3169.6</v>
      </c>
      <c r="L252" s="303">
        <v>2263</v>
      </c>
      <c r="M252" s="304">
        <v>0</v>
      </c>
      <c r="N252" s="302">
        <v>10650</v>
      </c>
      <c r="O252" s="302">
        <v>67</v>
      </c>
      <c r="P252" s="302">
        <v>62472.959999999999</v>
      </c>
      <c r="Q252" s="302">
        <v>9</v>
      </c>
    </row>
    <row r="253" spans="1:17" x14ac:dyDescent="0.2">
      <c r="A253" s="283">
        <v>599</v>
      </c>
      <c r="B253" s="283" t="s">
        <v>269</v>
      </c>
      <c r="C253" s="302">
        <v>651157</v>
      </c>
      <c r="D253" s="302">
        <v>122805</v>
      </c>
      <c r="E253" s="302">
        <v>124428</v>
      </c>
      <c r="F253" s="302">
        <v>180560</v>
      </c>
      <c r="G253" s="302">
        <v>50328.6</v>
      </c>
      <c r="H253" s="302">
        <v>4891.8999999999996</v>
      </c>
      <c r="I253" s="302">
        <v>1447320</v>
      </c>
      <c r="J253" s="302">
        <v>20873.035599999999</v>
      </c>
      <c r="K253" s="302">
        <v>26701.599999999999</v>
      </c>
      <c r="L253" s="303">
        <v>0</v>
      </c>
      <c r="M253" s="304">
        <v>0</v>
      </c>
      <c r="N253" s="302">
        <v>21895</v>
      </c>
      <c r="O253" s="302">
        <v>7510</v>
      </c>
      <c r="P253" s="302">
        <v>1303585.577</v>
      </c>
      <c r="Q253" s="302">
        <v>11</v>
      </c>
    </row>
    <row r="254" spans="1:17" x14ac:dyDescent="0.2">
      <c r="A254" s="283">
        <v>277</v>
      </c>
      <c r="B254" s="283" t="s">
        <v>270</v>
      </c>
      <c r="C254" s="302">
        <v>1704</v>
      </c>
      <c r="D254" s="302">
        <v>393</v>
      </c>
      <c r="E254" s="302">
        <v>108</v>
      </c>
      <c r="F254" s="302">
        <v>35</v>
      </c>
      <c r="G254" s="302">
        <v>0</v>
      </c>
      <c r="H254" s="302">
        <v>0</v>
      </c>
      <c r="I254" s="302">
        <v>40</v>
      </c>
      <c r="J254" s="302">
        <v>0</v>
      </c>
      <c r="K254" s="302">
        <v>497.6</v>
      </c>
      <c r="L254" s="303">
        <v>0</v>
      </c>
      <c r="M254" s="304">
        <v>0</v>
      </c>
      <c r="N254" s="302">
        <v>2791</v>
      </c>
      <c r="O254" s="302">
        <v>1</v>
      </c>
      <c r="P254" s="302">
        <v>660.30799999999999</v>
      </c>
      <c r="Q254" s="302">
        <v>1</v>
      </c>
    </row>
    <row r="255" spans="1:17" x14ac:dyDescent="0.2">
      <c r="A255" s="283">
        <v>840</v>
      </c>
      <c r="B255" s="283" t="s">
        <v>271</v>
      </c>
      <c r="C255" s="302">
        <v>22878</v>
      </c>
      <c r="D255" s="302">
        <v>3591</v>
      </c>
      <c r="E255" s="302">
        <v>2930</v>
      </c>
      <c r="F255" s="302">
        <v>415</v>
      </c>
      <c r="G255" s="302">
        <v>0</v>
      </c>
      <c r="H255" s="302">
        <v>0</v>
      </c>
      <c r="I255" s="302">
        <v>9110</v>
      </c>
      <c r="J255" s="302">
        <v>0</v>
      </c>
      <c r="K255" s="302">
        <v>304.8</v>
      </c>
      <c r="L255" s="303">
        <v>0</v>
      </c>
      <c r="M255" s="304">
        <v>0</v>
      </c>
      <c r="N255" s="302">
        <v>6438</v>
      </c>
      <c r="O255" s="302">
        <v>9</v>
      </c>
      <c r="P255" s="302">
        <v>6818.85</v>
      </c>
      <c r="Q255" s="302">
        <v>6</v>
      </c>
    </row>
    <row r="256" spans="1:17" x14ac:dyDescent="0.2">
      <c r="A256" s="283">
        <v>441</v>
      </c>
      <c r="B256" s="283" t="s">
        <v>272</v>
      </c>
      <c r="C256" s="302">
        <v>46483</v>
      </c>
      <c r="D256" s="302">
        <v>8700</v>
      </c>
      <c r="E256" s="302">
        <v>5791</v>
      </c>
      <c r="F256" s="302">
        <v>825</v>
      </c>
      <c r="G256" s="302">
        <v>0</v>
      </c>
      <c r="H256" s="302">
        <v>0</v>
      </c>
      <c r="I256" s="302">
        <v>13890</v>
      </c>
      <c r="J256" s="302">
        <v>1436.56</v>
      </c>
      <c r="K256" s="302">
        <v>2392</v>
      </c>
      <c r="L256" s="303">
        <v>0</v>
      </c>
      <c r="M256" s="304">
        <v>0</v>
      </c>
      <c r="N256" s="302">
        <v>16773</v>
      </c>
      <c r="O256" s="302">
        <v>410</v>
      </c>
      <c r="P256" s="302">
        <v>17956.960999999999</v>
      </c>
      <c r="Q256" s="302">
        <v>23</v>
      </c>
    </row>
    <row r="257" spans="1:17" x14ac:dyDescent="0.2">
      <c r="A257" s="283">
        <v>279</v>
      </c>
      <c r="B257" s="283" t="s">
        <v>274</v>
      </c>
      <c r="C257" s="302">
        <v>9880</v>
      </c>
      <c r="D257" s="302">
        <v>2250</v>
      </c>
      <c r="E257" s="302">
        <v>1066</v>
      </c>
      <c r="F257" s="302">
        <v>170</v>
      </c>
      <c r="G257" s="302">
        <v>0</v>
      </c>
      <c r="H257" s="302">
        <v>0</v>
      </c>
      <c r="I257" s="302">
        <v>1390</v>
      </c>
      <c r="J257" s="302">
        <v>0</v>
      </c>
      <c r="K257" s="302">
        <v>0</v>
      </c>
      <c r="L257" s="303">
        <v>33.299999999999997</v>
      </c>
      <c r="M257" s="304">
        <v>0</v>
      </c>
      <c r="N257" s="302">
        <v>1379</v>
      </c>
      <c r="O257" s="302">
        <v>3</v>
      </c>
      <c r="P257" s="302">
        <v>3943.605</v>
      </c>
      <c r="Q257" s="302">
        <v>2</v>
      </c>
    </row>
    <row r="258" spans="1:17" x14ac:dyDescent="0.2">
      <c r="A258" s="283">
        <v>606</v>
      </c>
      <c r="B258" s="283" t="s">
        <v>275</v>
      </c>
      <c r="C258" s="302">
        <v>78730</v>
      </c>
      <c r="D258" s="302">
        <v>14858</v>
      </c>
      <c r="E258" s="302">
        <v>13706</v>
      </c>
      <c r="F258" s="302">
        <v>16600</v>
      </c>
      <c r="G258" s="302">
        <v>854</v>
      </c>
      <c r="H258" s="302">
        <v>347.3</v>
      </c>
      <c r="I258" s="302">
        <v>51570</v>
      </c>
      <c r="J258" s="302">
        <v>1467.46</v>
      </c>
      <c r="K258" s="302">
        <v>3205.6</v>
      </c>
      <c r="L258" s="303">
        <v>0</v>
      </c>
      <c r="M258" s="304">
        <v>437.5</v>
      </c>
      <c r="N258" s="302">
        <v>1783</v>
      </c>
      <c r="O258" s="302">
        <v>203</v>
      </c>
      <c r="P258" s="302">
        <v>125321.35</v>
      </c>
      <c r="Q258" s="302">
        <v>2</v>
      </c>
    </row>
    <row r="259" spans="1:17" x14ac:dyDescent="0.2">
      <c r="A259" s="283">
        <v>88</v>
      </c>
      <c r="B259" s="283" t="s">
        <v>276</v>
      </c>
      <c r="C259" s="302">
        <v>947</v>
      </c>
      <c r="D259" s="302">
        <v>122</v>
      </c>
      <c r="E259" s="302">
        <v>216</v>
      </c>
      <c r="F259" s="302">
        <v>0</v>
      </c>
      <c r="G259" s="302">
        <v>0</v>
      </c>
      <c r="H259" s="302">
        <v>0</v>
      </c>
      <c r="I259" s="302">
        <v>20</v>
      </c>
      <c r="J259" s="302">
        <v>0</v>
      </c>
      <c r="K259" s="302">
        <v>18.399999999999999</v>
      </c>
      <c r="L259" s="303">
        <v>0</v>
      </c>
      <c r="M259" s="304">
        <v>0</v>
      </c>
      <c r="N259" s="302">
        <v>4048</v>
      </c>
      <c r="O259" s="302">
        <v>43</v>
      </c>
      <c r="P259" s="302">
        <v>430.803</v>
      </c>
      <c r="Q259" s="302">
        <v>1</v>
      </c>
    </row>
    <row r="260" spans="1:17" x14ac:dyDescent="0.2">
      <c r="A260" s="283">
        <v>1676</v>
      </c>
      <c r="B260" s="283" t="s">
        <v>280</v>
      </c>
      <c r="C260" s="302">
        <v>33839</v>
      </c>
      <c r="D260" s="302">
        <v>5824</v>
      </c>
      <c r="E260" s="302">
        <v>4764</v>
      </c>
      <c r="F260" s="302">
        <v>480</v>
      </c>
      <c r="G260" s="302">
        <v>0</v>
      </c>
      <c r="H260" s="302">
        <v>0</v>
      </c>
      <c r="I260" s="302">
        <v>5720</v>
      </c>
      <c r="J260" s="302">
        <v>158.4</v>
      </c>
      <c r="K260" s="302">
        <v>633.6</v>
      </c>
      <c r="L260" s="303">
        <v>0</v>
      </c>
      <c r="M260" s="304">
        <v>0</v>
      </c>
      <c r="N260" s="302">
        <v>22901</v>
      </c>
      <c r="O260" s="302">
        <v>7310</v>
      </c>
      <c r="P260" s="302">
        <v>10802.01</v>
      </c>
      <c r="Q260" s="302">
        <v>24</v>
      </c>
    </row>
    <row r="261" spans="1:17" x14ac:dyDescent="0.2">
      <c r="A261" s="283">
        <v>518</v>
      </c>
      <c r="B261" s="283" t="s">
        <v>281</v>
      </c>
      <c r="C261" s="302">
        <v>545838</v>
      </c>
      <c r="D261" s="302">
        <v>110207</v>
      </c>
      <c r="E261" s="302">
        <v>91705</v>
      </c>
      <c r="F261" s="302">
        <v>139775</v>
      </c>
      <c r="G261" s="302">
        <v>30607.4</v>
      </c>
      <c r="H261" s="302">
        <v>3337.5</v>
      </c>
      <c r="I261" s="302">
        <v>1009580</v>
      </c>
      <c r="J261" s="302">
        <v>13070.72</v>
      </c>
      <c r="K261" s="302">
        <v>21476</v>
      </c>
      <c r="L261" s="303">
        <v>0</v>
      </c>
      <c r="M261" s="304">
        <v>2514.1</v>
      </c>
      <c r="N261" s="302">
        <v>8283</v>
      </c>
      <c r="O261" s="302">
        <v>357</v>
      </c>
      <c r="P261" s="302">
        <v>1352146.3829999999</v>
      </c>
      <c r="Q261" s="302">
        <v>3</v>
      </c>
    </row>
    <row r="262" spans="1:17" x14ac:dyDescent="0.2">
      <c r="A262" s="283">
        <v>796</v>
      </c>
      <c r="B262" s="283" t="s">
        <v>282</v>
      </c>
      <c r="C262" s="302">
        <v>155111</v>
      </c>
      <c r="D262" s="302">
        <v>28658</v>
      </c>
      <c r="E262" s="302">
        <v>21814</v>
      </c>
      <c r="F262" s="302">
        <v>12020</v>
      </c>
      <c r="G262" s="302">
        <v>0</v>
      </c>
      <c r="H262" s="302">
        <v>0</v>
      </c>
      <c r="I262" s="302">
        <v>260870</v>
      </c>
      <c r="J262" s="302">
        <v>4776.4799999999996</v>
      </c>
      <c r="K262" s="302">
        <v>6538.4</v>
      </c>
      <c r="L262" s="303">
        <v>0</v>
      </c>
      <c r="M262" s="304">
        <v>0</v>
      </c>
      <c r="N262" s="302">
        <v>10942</v>
      </c>
      <c r="O262" s="302">
        <v>840</v>
      </c>
      <c r="P262" s="302">
        <v>148314.70000000001</v>
      </c>
      <c r="Q262" s="302">
        <v>8</v>
      </c>
    </row>
    <row r="263" spans="1:17" x14ac:dyDescent="0.2">
      <c r="A263" s="283">
        <v>965</v>
      </c>
      <c r="B263" s="283" t="s">
        <v>283</v>
      </c>
      <c r="C263" s="302">
        <v>10555</v>
      </c>
      <c r="D263" s="302">
        <v>1703</v>
      </c>
      <c r="E263" s="302">
        <v>1589</v>
      </c>
      <c r="F263" s="302">
        <v>105</v>
      </c>
      <c r="G263" s="302">
        <v>0</v>
      </c>
      <c r="H263" s="302">
        <v>0</v>
      </c>
      <c r="I263" s="302">
        <v>1580</v>
      </c>
      <c r="J263" s="302">
        <v>0</v>
      </c>
      <c r="K263" s="302">
        <v>0</v>
      </c>
      <c r="L263" s="303">
        <v>0</v>
      </c>
      <c r="M263" s="304">
        <v>0</v>
      </c>
      <c r="N263" s="302">
        <v>1603</v>
      </c>
      <c r="O263" s="302">
        <v>0</v>
      </c>
      <c r="P263" s="302">
        <v>3670.64</v>
      </c>
      <c r="Q263" s="302">
        <v>3</v>
      </c>
    </row>
    <row r="264" spans="1:17" x14ac:dyDescent="0.2">
      <c r="A264" s="283">
        <v>1702</v>
      </c>
      <c r="B264" s="283" t="s">
        <v>284</v>
      </c>
      <c r="C264" s="302">
        <v>11664</v>
      </c>
      <c r="D264" s="302">
        <v>2154</v>
      </c>
      <c r="E264" s="302">
        <v>1230</v>
      </c>
      <c r="F264" s="302">
        <v>150</v>
      </c>
      <c r="G264" s="302">
        <v>0</v>
      </c>
      <c r="H264" s="302">
        <v>0</v>
      </c>
      <c r="I264" s="302">
        <v>1110</v>
      </c>
      <c r="J264" s="302">
        <v>325.24</v>
      </c>
      <c r="K264" s="302">
        <v>689.6</v>
      </c>
      <c r="L264" s="303">
        <v>0</v>
      </c>
      <c r="M264" s="304">
        <v>0</v>
      </c>
      <c r="N264" s="302">
        <v>9926</v>
      </c>
      <c r="O264" s="302">
        <v>50</v>
      </c>
      <c r="P264" s="302">
        <v>1383.9739999999999</v>
      </c>
      <c r="Q264" s="302">
        <v>7</v>
      </c>
    </row>
    <row r="265" spans="1:17" x14ac:dyDescent="0.2">
      <c r="A265" s="283">
        <v>845</v>
      </c>
      <c r="B265" s="283" t="s">
        <v>285</v>
      </c>
      <c r="C265" s="302">
        <v>29208</v>
      </c>
      <c r="D265" s="302">
        <v>5939</v>
      </c>
      <c r="E265" s="302">
        <v>2904</v>
      </c>
      <c r="F265" s="302">
        <v>485</v>
      </c>
      <c r="G265" s="302">
        <v>0</v>
      </c>
      <c r="H265" s="302">
        <v>0</v>
      </c>
      <c r="I265" s="302">
        <v>4490</v>
      </c>
      <c r="J265" s="302">
        <v>1128.9287999999999</v>
      </c>
      <c r="K265" s="302">
        <v>782.4</v>
      </c>
      <c r="L265" s="303">
        <v>0</v>
      </c>
      <c r="M265" s="304">
        <v>0</v>
      </c>
      <c r="N265" s="302">
        <v>5835</v>
      </c>
      <c r="O265" s="302">
        <v>99</v>
      </c>
      <c r="P265" s="302">
        <v>7852.09</v>
      </c>
      <c r="Q265" s="302">
        <v>7</v>
      </c>
    </row>
    <row r="266" spans="1:17" x14ac:dyDescent="0.2">
      <c r="A266" s="283">
        <v>1883</v>
      </c>
      <c r="B266" s="283" t="s">
        <v>287</v>
      </c>
      <c r="C266" s="302">
        <v>92429</v>
      </c>
      <c r="D266" s="302">
        <v>14266</v>
      </c>
      <c r="E266" s="302">
        <v>16204</v>
      </c>
      <c r="F266" s="302">
        <v>3855</v>
      </c>
      <c r="G266" s="302">
        <v>0</v>
      </c>
      <c r="H266" s="302">
        <v>0</v>
      </c>
      <c r="I266" s="302">
        <v>133990</v>
      </c>
      <c r="J266" s="302">
        <v>2492.52</v>
      </c>
      <c r="K266" s="302">
        <v>4154.3999999999996</v>
      </c>
      <c r="L266" s="303">
        <v>0</v>
      </c>
      <c r="M266" s="304">
        <v>0</v>
      </c>
      <c r="N266" s="302">
        <v>7848</v>
      </c>
      <c r="O266" s="302">
        <v>211</v>
      </c>
      <c r="P266" s="302">
        <v>70805.782000000007</v>
      </c>
      <c r="Q266" s="302">
        <v>7</v>
      </c>
    </row>
    <row r="267" spans="1:17" x14ac:dyDescent="0.2">
      <c r="A267" s="283">
        <v>610</v>
      </c>
      <c r="B267" s="283" t="s">
        <v>288</v>
      </c>
      <c r="C267" s="302">
        <v>25220</v>
      </c>
      <c r="D267" s="302">
        <v>5437</v>
      </c>
      <c r="E267" s="302">
        <v>3360</v>
      </c>
      <c r="F267" s="302">
        <v>1430</v>
      </c>
      <c r="G267" s="302">
        <v>0</v>
      </c>
      <c r="H267" s="302">
        <v>0</v>
      </c>
      <c r="I267" s="302">
        <v>9330</v>
      </c>
      <c r="J267" s="302">
        <v>1005.54</v>
      </c>
      <c r="K267" s="302">
        <v>268</v>
      </c>
      <c r="L267" s="303">
        <v>0</v>
      </c>
      <c r="M267" s="304">
        <v>0</v>
      </c>
      <c r="N267" s="302">
        <v>1283</v>
      </c>
      <c r="O267" s="302">
        <v>118</v>
      </c>
      <c r="P267" s="302">
        <v>18824.535</v>
      </c>
      <c r="Q267" s="302">
        <v>1</v>
      </c>
    </row>
    <row r="268" spans="1:17" x14ac:dyDescent="0.2">
      <c r="A268" s="283">
        <v>1714</v>
      </c>
      <c r="B268" s="283" t="s">
        <v>290</v>
      </c>
      <c r="C268" s="302">
        <v>23210</v>
      </c>
      <c r="D268" s="302">
        <v>3560</v>
      </c>
      <c r="E268" s="302">
        <v>3788</v>
      </c>
      <c r="F268" s="302">
        <v>380</v>
      </c>
      <c r="G268" s="302">
        <v>0</v>
      </c>
      <c r="H268" s="302">
        <v>0</v>
      </c>
      <c r="I268" s="302">
        <v>8200</v>
      </c>
      <c r="J268" s="302">
        <v>0</v>
      </c>
      <c r="K268" s="302">
        <v>601.6</v>
      </c>
      <c r="L268" s="303">
        <v>0</v>
      </c>
      <c r="M268" s="304">
        <v>0</v>
      </c>
      <c r="N268" s="302">
        <v>27882</v>
      </c>
      <c r="O268" s="302">
        <v>477</v>
      </c>
      <c r="P268" s="302">
        <v>7775.0479999999998</v>
      </c>
      <c r="Q268" s="302">
        <v>25</v>
      </c>
    </row>
    <row r="269" spans="1:17" x14ac:dyDescent="0.2">
      <c r="A269" s="283">
        <v>90</v>
      </c>
      <c r="B269" s="283" t="s">
        <v>291</v>
      </c>
      <c r="C269" s="302">
        <v>56150</v>
      </c>
      <c r="D269" s="302">
        <v>11250</v>
      </c>
      <c r="E269" s="302">
        <v>8900</v>
      </c>
      <c r="F269" s="302">
        <v>1495</v>
      </c>
      <c r="G269" s="302">
        <v>0</v>
      </c>
      <c r="H269" s="302">
        <v>0</v>
      </c>
      <c r="I269" s="302">
        <v>79970</v>
      </c>
      <c r="J269" s="302">
        <v>4063.42</v>
      </c>
      <c r="K269" s="302">
        <v>3734.4</v>
      </c>
      <c r="L269" s="303">
        <v>0</v>
      </c>
      <c r="M269" s="304">
        <v>0</v>
      </c>
      <c r="N269" s="302">
        <v>11702</v>
      </c>
      <c r="O269" s="302">
        <v>915</v>
      </c>
      <c r="P269" s="302">
        <v>35234.775000000001</v>
      </c>
      <c r="Q269" s="302">
        <v>9</v>
      </c>
    </row>
    <row r="270" spans="1:17" x14ac:dyDescent="0.2">
      <c r="A270" s="283">
        <v>342</v>
      </c>
      <c r="B270" s="283" t="s">
        <v>292</v>
      </c>
      <c r="C270" s="302">
        <v>46606</v>
      </c>
      <c r="D270" s="302">
        <v>9313</v>
      </c>
      <c r="E270" s="302">
        <v>5659</v>
      </c>
      <c r="F270" s="302">
        <v>4180</v>
      </c>
      <c r="G270" s="302">
        <v>0</v>
      </c>
      <c r="H270" s="302">
        <v>0</v>
      </c>
      <c r="I270" s="302">
        <v>23120</v>
      </c>
      <c r="J270" s="302">
        <v>574.36</v>
      </c>
      <c r="K270" s="302">
        <v>1112</v>
      </c>
      <c r="L270" s="303">
        <v>0</v>
      </c>
      <c r="M270" s="304">
        <v>0</v>
      </c>
      <c r="N270" s="302">
        <v>4625</v>
      </c>
      <c r="O270" s="302">
        <v>18</v>
      </c>
      <c r="P270" s="302">
        <v>31326.317999999999</v>
      </c>
      <c r="Q270" s="302">
        <v>4</v>
      </c>
    </row>
    <row r="271" spans="1:17" x14ac:dyDescent="0.2">
      <c r="A271" s="283">
        <v>847</v>
      </c>
      <c r="B271" s="283" t="s">
        <v>293</v>
      </c>
      <c r="C271" s="302">
        <v>19368</v>
      </c>
      <c r="D271" s="302">
        <v>3473</v>
      </c>
      <c r="E271" s="302">
        <v>2349</v>
      </c>
      <c r="F271" s="302">
        <v>250</v>
      </c>
      <c r="G271" s="302">
        <v>0</v>
      </c>
      <c r="H271" s="302">
        <v>0</v>
      </c>
      <c r="I271" s="302">
        <v>6180</v>
      </c>
      <c r="J271" s="302">
        <v>326.7</v>
      </c>
      <c r="K271" s="302">
        <v>438.4</v>
      </c>
      <c r="L271" s="303">
        <v>0</v>
      </c>
      <c r="M271" s="304">
        <v>0</v>
      </c>
      <c r="N271" s="302">
        <v>8016</v>
      </c>
      <c r="O271" s="302">
        <v>134</v>
      </c>
      <c r="P271" s="302">
        <v>6048.16</v>
      </c>
      <c r="Q271" s="302">
        <v>5</v>
      </c>
    </row>
    <row r="272" spans="1:17" x14ac:dyDescent="0.2">
      <c r="A272" s="283">
        <v>848</v>
      </c>
      <c r="B272" s="283" t="s">
        <v>294</v>
      </c>
      <c r="C272" s="302">
        <v>17322</v>
      </c>
      <c r="D272" s="302">
        <v>3552</v>
      </c>
      <c r="E272" s="302">
        <v>1599</v>
      </c>
      <c r="F272" s="302">
        <v>355</v>
      </c>
      <c r="G272" s="302">
        <v>0</v>
      </c>
      <c r="H272" s="302">
        <v>0</v>
      </c>
      <c r="I272" s="302">
        <v>5320</v>
      </c>
      <c r="J272" s="302">
        <v>442.88</v>
      </c>
      <c r="K272" s="302">
        <v>0</v>
      </c>
      <c r="L272" s="303">
        <v>0</v>
      </c>
      <c r="M272" s="304">
        <v>0</v>
      </c>
      <c r="N272" s="302">
        <v>2594</v>
      </c>
      <c r="O272" s="302">
        <v>57</v>
      </c>
      <c r="P272" s="302">
        <v>5074.95</v>
      </c>
      <c r="Q272" s="302">
        <v>2</v>
      </c>
    </row>
    <row r="273" spans="1:17" x14ac:dyDescent="0.2">
      <c r="A273" s="283">
        <v>37</v>
      </c>
      <c r="B273" s="283" t="s">
        <v>296</v>
      </c>
      <c r="C273" s="302">
        <v>31686</v>
      </c>
      <c r="D273" s="302">
        <v>5571</v>
      </c>
      <c r="E273" s="302">
        <v>5890</v>
      </c>
      <c r="F273" s="302">
        <v>440</v>
      </c>
      <c r="G273" s="302">
        <v>0</v>
      </c>
      <c r="H273" s="302">
        <v>0</v>
      </c>
      <c r="I273" s="302">
        <v>29010</v>
      </c>
      <c r="J273" s="302">
        <v>1202.7</v>
      </c>
      <c r="K273" s="302">
        <v>1548.8</v>
      </c>
      <c r="L273" s="303">
        <v>0</v>
      </c>
      <c r="M273" s="304">
        <v>57.199999999999797</v>
      </c>
      <c r="N273" s="302">
        <v>11771</v>
      </c>
      <c r="O273" s="302">
        <v>223</v>
      </c>
      <c r="P273" s="302">
        <v>12944.585999999999</v>
      </c>
      <c r="Q273" s="302">
        <v>13</v>
      </c>
    </row>
    <row r="274" spans="1:17" x14ac:dyDescent="0.2">
      <c r="A274" s="283">
        <v>180</v>
      </c>
      <c r="B274" s="283" t="s">
        <v>297</v>
      </c>
      <c r="C274" s="302">
        <v>17145</v>
      </c>
      <c r="D274" s="302">
        <v>4682</v>
      </c>
      <c r="E274" s="302">
        <v>1395</v>
      </c>
      <c r="F274" s="302">
        <v>185</v>
      </c>
      <c r="G274" s="302">
        <v>0</v>
      </c>
      <c r="H274" s="302">
        <v>0</v>
      </c>
      <c r="I274" s="302">
        <v>10280</v>
      </c>
      <c r="J274" s="302">
        <v>0</v>
      </c>
      <c r="K274" s="302">
        <v>303.2</v>
      </c>
      <c r="L274" s="303">
        <v>0</v>
      </c>
      <c r="M274" s="304">
        <v>0</v>
      </c>
      <c r="N274" s="302">
        <v>13398</v>
      </c>
      <c r="O274" s="302">
        <v>171</v>
      </c>
      <c r="P274" s="302">
        <v>2226.915</v>
      </c>
      <c r="Q274" s="302">
        <v>6</v>
      </c>
    </row>
    <row r="275" spans="1:17" x14ac:dyDescent="0.2">
      <c r="A275" s="283">
        <v>532</v>
      </c>
      <c r="B275" s="283" t="s">
        <v>298</v>
      </c>
      <c r="C275" s="302">
        <v>21726</v>
      </c>
      <c r="D275" s="302">
        <v>4336</v>
      </c>
      <c r="E275" s="302">
        <v>2576</v>
      </c>
      <c r="F275" s="302">
        <v>560</v>
      </c>
      <c r="G275" s="302">
        <v>0</v>
      </c>
      <c r="H275" s="302">
        <v>0</v>
      </c>
      <c r="I275" s="302">
        <v>13740</v>
      </c>
      <c r="J275" s="302">
        <v>914.76</v>
      </c>
      <c r="K275" s="302">
        <v>1371.2</v>
      </c>
      <c r="L275" s="303">
        <v>0</v>
      </c>
      <c r="M275" s="304">
        <v>0</v>
      </c>
      <c r="N275" s="302">
        <v>1443</v>
      </c>
      <c r="O275" s="302">
        <v>114</v>
      </c>
      <c r="P275" s="302">
        <v>10613.897999999999</v>
      </c>
      <c r="Q275" s="302">
        <v>1</v>
      </c>
    </row>
    <row r="276" spans="1:17" x14ac:dyDescent="0.2">
      <c r="A276" s="283">
        <v>851</v>
      </c>
      <c r="B276" s="283" t="s">
        <v>299</v>
      </c>
      <c r="C276" s="302">
        <v>24416</v>
      </c>
      <c r="D276" s="302">
        <v>4163</v>
      </c>
      <c r="E276" s="302">
        <v>3481</v>
      </c>
      <c r="F276" s="302">
        <v>470</v>
      </c>
      <c r="G276" s="302">
        <v>0</v>
      </c>
      <c r="H276" s="302">
        <v>0</v>
      </c>
      <c r="I276" s="302">
        <v>5070</v>
      </c>
      <c r="J276" s="302">
        <v>0</v>
      </c>
      <c r="K276" s="302">
        <v>411.2</v>
      </c>
      <c r="L276" s="303">
        <v>0</v>
      </c>
      <c r="M276" s="304">
        <v>125.7</v>
      </c>
      <c r="N276" s="302">
        <v>14642</v>
      </c>
      <c r="O276" s="302">
        <v>1272</v>
      </c>
      <c r="P276" s="302">
        <v>7769.4480000000003</v>
      </c>
      <c r="Q276" s="302">
        <v>8</v>
      </c>
    </row>
    <row r="277" spans="1:17" x14ac:dyDescent="0.2">
      <c r="A277" s="283">
        <v>1708</v>
      </c>
      <c r="B277" s="283" t="s">
        <v>300</v>
      </c>
      <c r="C277" s="302">
        <v>44126</v>
      </c>
      <c r="D277" s="302">
        <v>8552</v>
      </c>
      <c r="E277" s="302">
        <v>6344</v>
      </c>
      <c r="F277" s="302">
        <v>925</v>
      </c>
      <c r="G277" s="302">
        <v>0</v>
      </c>
      <c r="H277" s="302">
        <v>0</v>
      </c>
      <c r="I277" s="302">
        <v>28440</v>
      </c>
      <c r="J277" s="302">
        <v>514.79999999999995</v>
      </c>
      <c r="K277" s="302">
        <v>1342.4</v>
      </c>
      <c r="L277" s="303">
        <v>0</v>
      </c>
      <c r="M277" s="304">
        <v>0</v>
      </c>
      <c r="N277" s="302">
        <v>28826</v>
      </c>
      <c r="O277" s="302">
        <v>3333</v>
      </c>
      <c r="P277" s="302">
        <v>12544.322</v>
      </c>
      <c r="Q277" s="302">
        <v>34</v>
      </c>
    </row>
    <row r="278" spans="1:17" x14ac:dyDescent="0.2">
      <c r="A278" s="283">
        <v>971</v>
      </c>
      <c r="B278" s="283" t="s">
        <v>301</v>
      </c>
      <c r="C278" s="302">
        <v>25007</v>
      </c>
      <c r="D278" s="302">
        <v>3800</v>
      </c>
      <c r="E278" s="302">
        <v>3498</v>
      </c>
      <c r="F278" s="302">
        <v>475</v>
      </c>
      <c r="G278" s="302">
        <v>0</v>
      </c>
      <c r="H278" s="302">
        <v>0</v>
      </c>
      <c r="I278" s="302">
        <v>14480</v>
      </c>
      <c r="J278" s="302">
        <v>114.18</v>
      </c>
      <c r="K278" s="302">
        <v>1191.2</v>
      </c>
      <c r="L278" s="303">
        <v>0</v>
      </c>
      <c r="M278" s="304">
        <v>144.80000000000001</v>
      </c>
      <c r="N278" s="302">
        <v>2064</v>
      </c>
      <c r="O278" s="302">
        <v>216</v>
      </c>
      <c r="P278" s="302">
        <v>10716.105</v>
      </c>
      <c r="Q278" s="302">
        <v>3</v>
      </c>
    </row>
    <row r="279" spans="1:17" x14ac:dyDescent="0.2">
      <c r="A279" s="283">
        <v>1904</v>
      </c>
      <c r="B279" s="283" t="s">
        <v>508</v>
      </c>
      <c r="C279" s="302">
        <v>64931</v>
      </c>
      <c r="D279" s="302">
        <v>13280</v>
      </c>
      <c r="E279" s="302">
        <v>6780</v>
      </c>
      <c r="F279" s="302">
        <v>3635</v>
      </c>
      <c r="G279" s="302">
        <v>0</v>
      </c>
      <c r="H279" s="302">
        <v>0</v>
      </c>
      <c r="I279" s="302">
        <v>15670</v>
      </c>
      <c r="J279" s="302">
        <v>215.82</v>
      </c>
      <c r="K279" s="302">
        <v>3047.2</v>
      </c>
      <c r="L279" s="303">
        <v>0</v>
      </c>
      <c r="M279" s="304">
        <v>0</v>
      </c>
      <c r="N279" s="302">
        <v>9617</v>
      </c>
      <c r="O279" s="302">
        <v>1065</v>
      </c>
      <c r="P279" s="302">
        <v>34793.160000000003</v>
      </c>
      <c r="Q279" s="302">
        <v>18</v>
      </c>
    </row>
    <row r="280" spans="1:17" x14ac:dyDescent="0.2">
      <c r="A280" s="283">
        <v>1900</v>
      </c>
      <c r="B280" s="283" t="s">
        <v>507</v>
      </c>
      <c r="C280" s="302">
        <v>89987</v>
      </c>
      <c r="D280" s="302">
        <v>18102</v>
      </c>
      <c r="E280" s="302">
        <v>13493</v>
      </c>
      <c r="F280" s="302">
        <v>1650</v>
      </c>
      <c r="G280" s="302">
        <v>0</v>
      </c>
      <c r="H280" s="302">
        <v>0</v>
      </c>
      <c r="I280" s="302">
        <v>76730</v>
      </c>
      <c r="J280" s="302">
        <v>2327.58</v>
      </c>
      <c r="K280" s="302">
        <v>4101.6000000000004</v>
      </c>
      <c r="L280" s="303">
        <v>0</v>
      </c>
      <c r="M280" s="304">
        <v>0</v>
      </c>
      <c r="N280" s="302">
        <v>52261</v>
      </c>
      <c r="O280" s="302">
        <v>5319</v>
      </c>
      <c r="P280" s="302">
        <v>36887.084000000003</v>
      </c>
      <c r="Q280" s="302">
        <v>65</v>
      </c>
    </row>
    <row r="281" spans="1:17" x14ac:dyDescent="0.2">
      <c r="A281" s="283">
        <v>715</v>
      </c>
      <c r="B281" s="283" t="s">
        <v>304</v>
      </c>
      <c r="C281" s="302">
        <v>54426</v>
      </c>
      <c r="D281" s="302">
        <v>9393</v>
      </c>
      <c r="E281" s="302">
        <v>8432</v>
      </c>
      <c r="F281" s="302">
        <v>2785</v>
      </c>
      <c r="G281" s="302">
        <v>0</v>
      </c>
      <c r="H281" s="302">
        <v>0</v>
      </c>
      <c r="I281" s="302">
        <v>50680</v>
      </c>
      <c r="J281" s="302">
        <v>1189.92</v>
      </c>
      <c r="K281" s="302">
        <v>1861.6</v>
      </c>
      <c r="L281" s="303">
        <v>0</v>
      </c>
      <c r="M281" s="304">
        <v>0</v>
      </c>
      <c r="N281" s="302">
        <v>25002</v>
      </c>
      <c r="O281" s="302">
        <v>1289</v>
      </c>
      <c r="P281" s="302">
        <v>23824.5</v>
      </c>
      <c r="Q281" s="302">
        <v>26</v>
      </c>
    </row>
    <row r="282" spans="1:17" x14ac:dyDescent="0.2">
      <c r="A282" s="283">
        <v>93</v>
      </c>
      <c r="B282" s="283" t="s">
        <v>305</v>
      </c>
      <c r="C282" s="302">
        <v>4888</v>
      </c>
      <c r="D282" s="302">
        <v>708</v>
      </c>
      <c r="E282" s="302">
        <v>611</v>
      </c>
      <c r="F282" s="302">
        <v>35</v>
      </c>
      <c r="G282" s="302">
        <v>0</v>
      </c>
      <c r="H282" s="302">
        <v>0</v>
      </c>
      <c r="I282" s="302">
        <v>1560</v>
      </c>
      <c r="J282" s="302">
        <v>0</v>
      </c>
      <c r="K282" s="302">
        <v>99.2</v>
      </c>
      <c r="L282" s="303">
        <v>0</v>
      </c>
      <c r="M282" s="304">
        <v>0</v>
      </c>
      <c r="N282" s="302">
        <v>8523</v>
      </c>
      <c r="O282" s="302">
        <v>187</v>
      </c>
      <c r="P282" s="302">
        <v>988.75</v>
      </c>
      <c r="Q282" s="302">
        <v>9</v>
      </c>
    </row>
    <row r="283" spans="1:17" x14ac:dyDescent="0.2">
      <c r="A283" s="283">
        <v>448</v>
      </c>
      <c r="B283" s="283" t="s">
        <v>306</v>
      </c>
      <c r="C283" s="302">
        <v>13575</v>
      </c>
      <c r="D283" s="302">
        <v>2220</v>
      </c>
      <c r="E283" s="302">
        <v>2077</v>
      </c>
      <c r="F283" s="302">
        <v>175</v>
      </c>
      <c r="G283" s="302">
        <v>0</v>
      </c>
      <c r="H283" s="302">
        <v>0</v>
      </c>
      <c r="I283" s="302">
        <v>6430</v>
      </c>
      <c r="J283" s="302">
        <v>55.44</v>
      </c>
      <c r="K283" s="302">
        <v>512</v>
      </c>
      <c r="L283" s="303">
        <v>0</v>
      </c>
      <c r="M283" s="304">
        <v>0</v>
      </c>
      <c r="N283" s="302">
        <v>16202</v>
      </c>
      <c r="O283" s="302">
        <v>288</v>
      </c>
      <c r="P283" s="302">
        <v>5304.7889999999998</v>
      </c>
      <c r="Q283" s="302">
        <v>22</v>
      </c>
    </row>
    <row r="284" spans="1:17" x14ac:dyDescent="0.2">
      <c r="A284" s="283">
        <v>1525</v>
      </c>
      <c r="B284" s="283" t="s">
        <v>307</v>
      </c>
      <c r="C284" s="302">
        <v>37440</v>
      </c>
      <c r="D284" s="302">
        <v>7545</v>
      </c>
      <c r="E284" s="302">
        <v>3907</v>
      </c>
      <c r="F284" s="302">
        <v>1155</v>
      </c>
      <c r="G284" s="302">
        <v>0</v>
      </c>
      <c r="H284" s="302">
        <v>0</v>
      </c>
      <c r="I284" s="302">
        <v>13380</v>
      </c>
      <c r="J284" s="302">
        <v>318.32</v>
      </c>
      <c r="K284" s="302">
        <v>1692.8</v>
      </c>
      <c r="L284" s="303">
        <v>0</v>
      </c>
      <c r="M284" s="304">
        <v>0</v>
      </c>
      <c r="N284" s="302">
        <v>2833</v>
      </c>
      <c r="O284" s="302">
        <v>516</v>
      </c>
      <c r="P284" s="302">
        <v>23239.419000000002</v>
      </c>
      <c r="Q284" s="302">
        <v>7</v>
      </c>
    </row>
    <row r="285" spans="1:17" x14ac:dyDescent="0.2">
      <c r="A285" s="283">
        <v>716</v>
      </c>
      <c r="B285" s="283" t="s">
        <v>308</v>
      </c>
      <c r="C285" s="302">
        <v>25757</v>
      </c>
      <c r="D285" s="302">
        <v>5685</v>
      </c>
      <c r="E285" s="302">
        <v>3194</v>
      </c>
      <c r="F285" s="302">
        <v>540</v>
      </c>
      <c r="G285" s="302">
        <v>0</v>
      </c>
      <c r="H285" s="302">
        <v>0</v>
      </c>
      <c r="I285" s="302">
        <v>2620</v>
      </c>
      <c r="J285" s="302">
        <v>152.36000000000001</v>
      </c>
      <c r="K285" s="302">
        <v>228</v>
      </c>
      <c r="L285" s="303">
        <v>0</v>
      </c>
      <c r="M285" s="304">
        <v>0</v>
      </c>
      <c r="N285" s="302">
        <v>14674</v>
      </c>
      <c r="O285" s="302">
        <v>1552</v>
      </c>
      <c r="P285" s="302">
        <v>5623.5959999999995</v>
      </c>
      <c r="Q285" s="302">
        <v>11</v>
      </c>
    </row>
    <row r="286" spans="1:17" x14ac:dyDescent="0.2">
      <c r="A286" s="283">
        <v>281</v>
      </c>
      <c r="B286" s="283" t="s">
        <v>309</v>
      </c>
      <c r="C286" s="302">
        <v>42159</v>
      </c>
      <c r="D286" s="302">
        <v>8154</v>
      </c>
      <c r="E286" s="302">
        <v>5969</v>
      </c>
      <c r="F286" s="302">
        <v>5325</v>
      </c>
      <c r="G286" s="302">
        <v>0</v>
      </c>
      <c r="H286" s="302">
        <v>0</v>
      </c>
      <c r="I286" s="302">
        <v>41860</v>
      </c>
      <c r="J286" s="302">
        <v>2168.34</v>
      </c>
      <c r="K286" s="302">
        <v>1684</v>
      </c>
      <c r="L286" s="303">
        <v>0</v>
      </c>
      <c r="M286" s="304">
        <v>0</v>
      </c>
      <c r="N286" s="302">
        <v>3283</v>
      </c>
      <c r="O286" s="302">
        <v>268</v>
      </c>
      <c r="P286" s="302">
        <v>26285.457999999999</v>
      </c>
      <c r="Q286" s="302">
        <v>3</v>
      </c>
    </row>
    <row r="287" spans="1:17" x14ac:dyDescent="0.2">
      <c r="A287" s="283">
        <v>855</v>
      </c>
      <c r="B287" s="283" t="s">
        <v>310</v>
      </c>
      <c r="C287" s="302">
        <v>221232</v>
      </c>
      <c r="D287" s="302">
        <v>39254</v>
      </c>
      <c r="E287" s="302">
        <v>35378</v>
      </c>
      <c r="F287" s="302">
        <v>25164</v>
      </c>
      <c r="G287" s="302">
        <v>0</v>
      </c>
      <c r="H287" s="302">
        <v>0</v>
      </c>
      <c r="I287" s="302">
        <v>382610</v>
      </c>
      <c r="J287" s="302">
        <v>5550.56</v>
      </c>
      <c r="K287" s="302">
        <v>8804.7999999999993</v>
      </c>
      <c r="L287" s="303">
        <v>0</v>
      </c>
      <c r="M287" s="304">
        <v>0</v>
      </c>
      <c r="N287" s="302">
        <v>12580</v>
      </c>
      <c r="O287" s="302">
        <v>268</v>
      </c>
      <c r="P287" s="302">
        <v>297931.16600000003</v>
      </c>
      <c r="Q287" s="302">
        <v>5</v>
      </c>
    </row>
    <row r="288" spans="1:17" x14ac:dyDescent="0.2">
      <c r="A288" s="283">
        <v>183</v>
      </c>
      <c r="B288" s="283" t="s">
        <v>311</v>
      </c>
      <c r="C288" s="302">
        <v>21275</v>
      </c>
      <c r="D288" s="302">
        <v>4399</v>
      </c>
      <c r="E288" s="302">
        <v>2090</v>
      </c>
      <c r="F288" s="302">
        <v>130</v>
      </c>
      <c r="G288" s="302">
        <v>0</v>
      </c>
      <c r="H288" s="302">
        <v>0</v>
      </c>
      <c r="I288" s="302">
        <v>3010</v>
      </c>
      <c r="J288" s="302">
        <v>0</v>
      </c>
      <c r="K288" s="302">
        <v>508.8</v>
      </c>
      <c r="L288" s="303">
        <v>0</v>
      </c>
      <c r="M288" s="304">
        <v>0</v>
      </c>
      <c r="N288" s="302">
        <v>14703</v>
      </c>
      <c r="O288" s="302">
        <v>42</v>
      </c>
      <c r="P288" s="302">
        <v>2606.0300000000002</v>
      </c>
      <c r="Q288" s="302">
        <v>11</v>
      </c>
    </row>
    <row r="289" spans="1:17" x14ac:dyDescent="0.2">
      <c r="A289" s="283">
        <v>1700</v>
      </c>
      <c r="B289" s="283" t="s">
        <v>312</v>
      </c>
      <c r="C289" s="302">
        <v>33743</v>
      </c>
      <c r="D289" s="302">
        <v>7566</v>
      </c>
      <c r="E289" s="302">
        <v>4068</v>
      </c>
      <c r="F289" s="302">
        <v>310</v>
      </c>
      <c r="G289" s="302">
        <v>0</v>
      </c>
      <c r="H289" s="302">
        <v>0</v>
      </c>
      <c r="I289" s="302">
        <v>14500</v>
      </c>
      <c r="J289" s="302">
        <v>196.02</v>
      </c>
      <c r="K289" s="302">
        <v>887.2</v>
      </c>
      <c r="L289" s="303">
        <v>0</v>
      </c>
      <c r="M289" s="304">
        <v>150.9</v>
      </c>
      <c r="N289" s="302">
        <v>10605</v>
      </c>
      <c r="O289" s="302">
        <v>208</v>
      </c>
      <c r="P289" s="302">
        <v>8371.134</v>
      </c>
      <c r="Q289" s="302">
        <v>10</v>
      </c>
    </row>
    <row r="290" spans="1:17" x14ac:dyDescent="0.2">
      <c r="A290" s="283">
        <v>1730</v>
      </c>
      <c r="B290" s="283" t="s">
        <v>313</v>
      </c>
      <c r="C290" s="302">
        <v>33887</v>
      </c>
      <c r="D290" s="302">
        <v>7022</v>
      </c>
      <c r="E290" s="302">
        <v>3761</v>
      </c>
      <c r="F290" s="302">
        <v>535</v>
      </c>
      <c r="G290" s="302">
        <v>0</v>
      </c>
      <c r="H290" s="302">
        <v>0</v>
      </c>
      <c r="I290" s="302">
        <v>9140</v>
      </c>
      <c r="J290" s="302">
        <v>161.37440000000001</v>
      </c>
      <c r="K290" s="302">
        <v>0</v>
      </c>
      <c r="L290" s="303">
        <v>0</v>
      </c>
      <c r="M290" s="304">
        <v>0</v>
      </c>
      <c r="N290" s="302">
        <v>14217</v>
      </c>
      <c r="O290" s="302">
        <v>553</v>
      </c>
      <c r="P290" s="302">
        <v>8100.84</v>
      </c>
      <c r="Q290" s="302">
        <v>19</v>
      </c>
    </row>
    <row r="291" spans="1:17" x14ac:dyDescent="0.2">
      <c r="A291" s="283">
        <v>737</v>
      </c>
      <c r="B291" s="283" t="s">
        <v>314</v>
      </c>
      <c r="C291" s="302">
        <v>32052</v>
      </c>
      <c r="D291" s="302">
        <v>6435</v>
      </c>
      <c r="E291" s="302">
        <v>4242</v>
      </c>
      <c r="F291" s="302">
        <v>430</v>
      </c>
      <c r="G291" s="302">
        <v>0</v>
      </c>
      <c r="H291" s="302">
        <v>0</v>
      </c>
      <c r="I291" s="302">
        <v>10800</v>
      </c>
      <c r="J291" s="302">
        <v>0</v>
      </c>
      <c r="K291" s="302">
        <v>1077.5999999999999</v>
      </c>
      <c r="L291" s="303">
        <v>0</v>
      </c>
      <c r="M291" s="304">
        <v>337.2</v>
      </c>
      <c r="N291" s="302">
        <v>14859</v>
      </c>
      <c r="O291" s="302">
        <v>1282</v>
      </c>
      <c r="P291" s="302">
        <v>7059.1040000000003</v>
      </c>
      <c r="Q291" s="302">
        <v>25</v>
      </c>
    </row>
    <row r="292" spans="1:17" x14ac:dyDescent="0.2">
      <c r="A292" s="283">
        <v>856</v>
      </c>
      <c r="B292" s="283" t="s">
        <v>316</v>
      </c>
      <c r="C292" s="302">
        <v>42119</v>
      </c>
      <c r="D292" s="302">
        <v>7993</v>
      </c>
      <c r="E292" s="302">
        <v>5618</v>
      </c>
      <c r="F292" s="302">
        <v>2270</v>
      </c>
      <c r="G292" s="302">
        <v>0</v>
      </c>
      <c r="H292" s="302">
        <v>0</v>
      </c>
      <c r="I292" s="302">
        <v>43900</v>
      </c>
      <c r="J292" s="302">
        <v>530.14</v>
      </c>
      <c r="K292" s="302">
        <v>2208</v>
      </c>
      <c r="L292" s="303">
        <v>0</v>
      </c>
      <c r="M292" s="304">
        <v>0</v>
      </c>
      <c r="N292" s="302">
        <v>6697</v>
      </c>
      <c r="O292" s="302">
        <v>56</v>
      </c>
      <c r="P292" s="302">
        <v>26738.81</v>
      </c>
      <c r="Q292" s="302">
        <v>8</v>
      </c>
    </row>
    <row r="293" spans="1:17" x14ac:dyDescent="0.2">
      <c r="A293" s="283">
        <v>450</v>
      </c>
      <c r="B293" s="283" t="s">
        <v>317</v>
      </c>
      <c r="C293" s="302">
        <v>13666</v>
      </c>
      <c r="D293" s="302">
        <v>2780</v>
      </c>
      <c r="E293" s="302">
        <v>1249</v>
      </c>
      <c r="F293" s="302">
        <v>330</v>
      </c>
      <c r="G293" s="302">
        <v>0</v>
      </c>
      <c r="H293" s="302">
        <v>0</v>
      </c>
      <c r="I293" s="302">
        <v>1750</v>
      </c>
      <c r="J293" s="302">
        <v>0</v>
      </c>
      <c r="K293" s="302">
        <v>0</v>
      </c>
      <c r="L293" s="303">
        <v>0</v>
      </c>
      <c r="M293" s="304">
        <v>0</v>
      </c>
      <c r="N293" s="302">
        <v>1914</v>
      </c>
      <c r="O293" s="302">
        <v>315</v>
      </c>
      <c r="P293" s="302">
        <v>6498.5050000000001</v>
      </c>
      <c r="Q293" s="302">
        <v>1</v>
      </c>
    </row>
    <row r="294" spans="1:17" x14ac:dyDescent="0.2">
      <c r="A294" s="283">
        <v>451</v>
      </c>
      <c r="B294" s="283" t="s">
        <v>318</v>
      </c>
      <c r="C294" s="302">
        <v>29478</v>
      </c>
      <c r="D294" s="302">
        <v>5982</v>
      </c>
      <c r="E294" s="302">
        <v>3373</v>
      </c>
      <c r="F294" s="302">
        <v>2060</v>
      </c>
      <c r="G294" s="302">
        <v>0</v>
      </c>
      <c r="H294" s="302">
        <v>0</v>
      </c>
      <c r="I294" s="302">
        <v>7370</v>
      </c>
      <c r="J294" s="302">
        <v>718.74</v>
      </c>
      <c r="K294" s="302">
        <v>1800.8</v>
      </c>
      <c r="L294" s="303">
        <v>0</v>
      </c>
      <c r="M294" s="304">
        <v>0</v>
      </c>
      <c r="N294" s="302">
        <v>1815</v>
      </c>
      <c r="O294" s="302">
        <v>127</v>
      </c>
      <c r="P294" s="302">
        <v>19088.37</v>
      </c>
      <c r="Q294" s="302">
        <v>2</v>
      </c>
    </row>
    <row r="295" spans="1:17" x14ac:dyDescent="0.2">
      <c r="A295" s="283">
        <v>184</v>
      </c>
      <c r="B295" s="283" t="s">
        <v>319</v>
      </c>
      <c r="C295" s="302">
        <v>21031</v>
      </c>
      <c r="D295" s="302">
        <v>6991</v>
      </c>
      <c r="E295" s="302">
        <v>1412</v>
      </c>
      <c r="F295" s="302">
        <v>315</v>
      </c>
      <c r="G295" s="302">
        <v>0</v>
      </c>
      <c r="H295" s="302">
        <v>0</v>
      </c>
      <c r="I295" s="302">
        <v>15030</v>
      </c>
      <c r="J295" s="302">
        <v>128.02000000000001</v>
      </c>
      <c r="K295" s="302">
        <v>889.6</v>
      </c>
      <c r="L295" s="303">
        <v>0</v>
      </c>
      <c r="M295" s="304">
        <v>615.9</v>
      </c>
      <c r="N295" s="302">
        <v>1316</v>
      </c>
      <c r="O295" s="302">
        <v>38</v>
      </c>
      <c r="P295" s="302">
        <v>7316.45</v>
      </c>
      <c r="Q295" s="302">
        <v>1</v>
      </c>
    </row>
    <row r="296" spans="1:17" x14ac:dyDescent="0.2">
      <c r="A296" s="283">
        <v>344</v>
      </c>
      <c r="B296" s="283" t="s">
        <v>320</v>
      </c>
      <c r="C296" s="302">
        <v>357597</v>
      </c>
      <c r="D296" s="302">
        <v>70595</v>
      </c>
      <c r="E296" s="302">
        <v>48379</v>
      </c>
      <c r="F296" s="302">
        <v>60155</v>
      </c>
      <c r="G296" s="302">
        <v>0</v>
      </c>
      <c r="H296" s="302">
        <v>1077.7</v>
      </c>
      <c r="I296" s="302">
        <v>726070</v>
      </c>
      <c r="J296" s="302">
        <v>8225.9657999999999</v>
      </c>
      <c r="K296" s="302">
        <v>12572</v>
      </c>
      <c r="L296" s="303">
        <v>0</v>
      </c>
      <c r="M296" s="304">
        <v>4261.8</v>
      </c>
      <c r="N296" s="302">
        <v>9373</v>
      </c>
      <c r="O296" s="302">
        <v>548</v>
      </c>
      <c r="P296" s="302">
        <v>577692.54</v>
      </c>
      <c r="Q296" s="302">
        <v>5</v>
      </c>
    </row>
    <row r="297" spans="1:17" x14ac:dyDescent="0.2">
      <c r="A297" s="283">
        <v>1581</v>
      </c>
      <c r="B297" s="283" t="s">
        <v>321</v>
      </c>
      <c r="C297" s="302">
        <v>49580</v>
      </c>
      <c r="D297" s="302">
        <v>9810</v>
      </c>
      <c r="E297" s="302">
        <v>5437</v>
      </c>
      <c r="F297" s="302">
        <v>2095</v>
      </c>
      <c r="G297" s="302">
        <v>0</v>
      </c>
      <c r="H297" s="302">
        <v>0</v>
      </c>
      <c r="I297" s="302">
        <v>15980</v>
      </c>
      <c r="J297" s="302">
        <v>878.63239999999996</v>
      </c>
      <c r="K297" s="302">
        <v>1776.8</v>
      </c>
      <c r="L297" s="303">
        <v>0</v>
      </c>
      <c r="M297" s="304">
        <v>0</v>
      </c>
      <c r="N297" s="302">
        <v>13205</v>
      </c>
      <c r="O297" s="302">
        <v>189</v>
      </c>
      <c r="P297" s="302">
        <v>19500.185000000001</v>
      </c>
      <c r="Q297" s="302">
        <v>17</v>
      </c>
    </row>
    <row r="298" spans="1:17" x14ac:dyDescent="0.2">
      <c r="A298" s="283">
        <v>981</v>
      </c>
      <c r="B298" s="283" t="s">
        <v>322</v>
      </c>
      <c r="C298" s="302">
        <v>10105</v>
      </c>
      <c r="D298" s="302">
        <v>1284</v>
      </c>
      <c r="E298" s="302">
        <v>2118</v>
      </c>
      <c r="F298" s="302">
        <v>215</v>
      </c>
      <c r="G298" s="302">
        <v>0</v>
      </c>
      <c r="H298" s="302">
        <v>0</v>
      </c>
      <c r="I298" s="302">
        <v>3540</v>
      </c>
      <c r="J298" s="302">
        <v>0</v>
      </c>
      <c r="K298" s="302">
        <v>0</v>
      </c>
      <c r="L298" s="303">
        <v>0</v>
      </c>
      <c r="M298" s="304">
        <v>0</v>
      </c>
      <c r="N298" s="302">
        <v>2389</v>
      </c>
      <c r="O298" s="302">
        <v>1</v>
      </c>
      <c r="P298" s="302">
        <v>6662.1689999999999</v>
      </c>
      <c r="Q298" s="302">
        <v>6</v>
      </c>
    </row>
    <row r="299" spans="1:17" x14ac:dyDescent="0.2">
      <c r="A299" s="283">
        <v>994</v>
      </c>
      <c r="B299" s="283" t="s">
        <v>323</v>
      </c>
      <c r="C299" s="302">
        <v>16367</v>
      </c>
      <c r="D299" s="302">
        <v>2237</v>
      </c>
      <c r="E299" s="302">
        <v>2712</v>
      </c>
      <c r="F299" s="302">
        <v>285</v>
      </c>
      <c r="G299" s="302">
        <v>0</v>
      </c>
      <c r="H299" s="302">
        <v>0</v>
      </c>
      <c r="I299" s="302">
        <v>3370</v>
      </c>
      <c r="J299" s="302">
        <v>1110.6600000000001</v>
      </c>
      <c r="K299" s="302">
        <v>284.8</v>
      </c>
      <c r="L299" s="303">
        <v>5843.49999999999</v>
      </c>
      <c r="M299" s="304">
        <v>0</v>
      </c>
      <c r="N299" s="302">
        <v>3672</v>
      </c>
      <c r="O299" s="302">
        <v>21</v>
      </c>
      <c r="P299" s="302">
        <v>6237</v>
      </c>
      <c r="Q299" s="302">
        <v>6</v>
      </c>
    </row>
    <row r="300" spans="1:17" x14ac:dyDescent="0.2">
      <c r="A300" s="283">
        <v>858</v>
      </c>
      <c r="B300" s="283" t="s">
        <v>324</v>
      </c>
      <c r="C300" s="302">
        <v>31193</v>
      </c>
      <c r="D300" s="302">
        <v>5168</v>
      </c>
      <c r="E300" s="302">
        <v>4607</v>
      </c>
      <c r="F300" s="302">
        <v>630</v>
      </c>
      <c r="G300" s="302">
        <v>0</v>
      </c>
      <c r="H300" s="302">
        <v>0</v>
      </c>
      <c r="I300" s="302">
        <v>22680</v>
      </c>
      <c r="J300" s="302">
        <v>176.22</v>
      </c>
      <c r="K300" s="302">
        <v>1914.4</v>
      </c>
      <c r="L300" s="303">
        <v>0</v>
      </c>
      <c r="M300" s="304">
        <v>0</v>
      </c>
      <c r="N300" s="302">
        <v>5496</v>
      </c>
      <c r="O300" s="302">
        <v>154</v>
      </c>
      <c r="P300" s="302">
        <v>22142.562000000002</v>
      </c>
      <c r="Q300" s="302">
        <v>3</v>
      </c>
    </row>
    <row r="301" spans="1:17" x14ac:dyDescent="0.2">
      <c r="A301" s="283">
        <v>47</v>
      </c>
      <c r="B301" s="283" t="s">
        <v>325</v>
      </c>
      <c r="C301" s="302">
        <v>27384</v>
      </c>
      <c r="D301" s="302">
        <v>5032</v>
      </c>
      <c r="E301" s="302">
        <v>4795</v>
      </c>
      <c r="F301" s="302">
        <v>1525</v>
      </c>
      <c r="G301" s="302">
        <v>0</v>
      </c>
      <c r="H301" s="302">
        <v>0</v>
      </c>
      <c r="I301" s="302">
        <v>29130</v>
      </c>
      <c r="J301" s="302">
        <v>915.12</v>
      </c>
      <c r="K301" s="302">
        <v>1497.6</v>
      </c>
      <c r="L301" s="303">
        <v>0</v>
      </c>
      <c r="M301" s="304">
        <v>0</v>
      </c>
      <c r="N301" s="302">
        <v>7596</v>
      </c>
      <c r="O301" s="302">
        <v>272</v>
      </c>
      <c r="P301" s="302">
        <v>13036.621999999999</v>
      </c>
      <c r="Q301" s="302">
        <v>6</v>
      </c>
    </row>
    <row r="302" spans="1:17" x14ac:dyDescent="0.2">
      <c r="A302" s="283">
        <v>345</v>
      </c>
      <c r="B302" s="283" t="s">
        <v>326</v>
      </c>
      <c r="C302" s="302">
        <v>66493</v>
      </c>
      <c r="D302" s="302">
        <v>14812</v>
      </c>
      <c r="E302" s="302">
        <v>8463</v>
      </c>
      <c r="F302" s="302">
        <v>5740</v>
      </c>
      <c r="G302" s="302">
        <v>0</v>
      </c>
      <c r="H302" s="302">
        <v>0</v>
      </c>
      <c r="I302" s="302">
        <v>80300</v>
      </c>
      <c r="J302" s="302">
        <v>1240.7</v>
      </c>
      <c r="K302" s="302">
        <v>4676</v>
      </c>
      <c r="L302" s="303">
        <v>0</v>
      </c>
      <c r="M302" s="304">
        <v>0</v>
      </c>
      <c r="N302" s="302">
        <v>1941</v>
      </c>
      <c r="O302" s="302">
        <v>31</v>
      </c>
      <c r="P302" s="302">
        <v>63274.47</v>
      </c>
      <c r="Q302" s="302">
        <v>1</v>
      </c>
    </row>
    <row r="303" spans="1:17" x14ac:dyDescent="0.2">
      <c r="A303" s="283">
        <v>717</v>
      </c>
      <c r="B303" s="283" t="s">
        <v>327</v>
      </c>
      <c r="C303" s="302">
        <v>21880</v>
      </c>
      <c r="D303" s="302">
        <v>3996</v>
      </c>
      <c r="E303" s="302">
        <v>2427</v>
      </c>
      <c r="F303" s="302">
        <v>220</v>
      </c>
      <c r="G303" s="302">
        <v>0</v>
      </c>
      <c r="H303" s="302">
        <v>0</v>
      </c>
      <c r="I303" s="302">
        <v>3290</v>
      </c>
      <c r="J303" s="302">
        <v>0</v>
      </c>
      <c r="K303" s="302">
        <v>0</v>
      </c>
      <c r="L303" s="303">
        <v>0</v>
      </c>
      <c r="M303" s="304">
        <v>0</v>
      </c>
      <c r="N303" s="302">
        <v>13263</v>
      </c>
      <c r="O303" s="302">
        <v>1196</v>
      </c>
      <c r="P303" s="302">
        <v>5239.1319999999996</v>
      </c>
      <c r="Q303" s="302">
        <v>14</v>
      </c>
    </row>
    <row r="304" spans="1:17" x14ac:dyDescent="0.2">
      <c r="A304" s="283">
        <v>861</v>
      </c>
      <c r="B304" s="283" t="s">
        <v>329</v>
      </c>
      <c r="C304" s="302">
        <v>45466</v>
      </c>
      <c r="D304" s="302">
        <v>8489</v>
      </c>
      <c r="E304" s="302">
        <v>5212</v>
      </c>
      <c r="F304" s="302">
        <v>1310</v>
      </c>
      <c r="G304" s="302">
        <v>0</v>
      </c>
      <c r="H304" s="302">
        <v>0</v>
      </c>
      <c r="I304" s="302">
        <v>34930</v>
      </c>
      <c r="J304" s="302">
        <v>1165.28</v>
      </c>
      <c r="K304" s="302">
        <v>1160.8</v>
      </c>
      <c r="L304" s="303">
        <v>0</v>
      </c>
      <c r="M304" s="304">
        <v>0</v>
      </c>
      <c r="N304" s="302">
        <v>3168</v>
      </c>
      <c r="O304" s="302">
        <v>21</v>
      </c>
      <c r="P304" s="302">
        <v>34279.343999999997</v>
      </c>
      <c r="Q304" s="302">
        <v>2</v>
      </c>
    </row>
    <row r="305" spans="1:17" x14ac:dyDescent="0.2">
      <c r="A305" s="283">
        <v>453</v>
      </c>
      <c r="B305" s="283" t="s">
        <v>330</v>
      </c>
      <c r="C305" s="302">
        <v>68648</v>
      </c>
      <c r="D305" s="302">
        <v>12881</v>
      </c>
      <c r="E305" s="302">
        <v>9410</v>
      </c>
      <c r="F305" s="302">
        <v>3620</v>
      </c>
      <c r="G305" s="302">
        <v>0</v>
      </c>
      <c r="H305" s="302">
        <v>0</v>
      </c>
      <c r="I305" s="302">
        <v>52310</v>
      </c>
      <c r="J305" s="302">
        <v>1124.2</v>
      </c>
      <c r="K305" s="302">
        <v>3028.8</v>
      </c>
      <c r="L305" s="303">
        <v>0</v>
      </c>
      <c r="M305" s="304">
        <v>0</v>
      </c>
      <c r="N305" s="302">
        <v>4547</v>
      </c>
      <c r="O305" s="302">
        <v>834</v>
      </c>
      <c r="P305" s="302">
        <v>59045.928</v>
      </c>
      <c r="Q305" s="302">
        <v>6</v>
      </c>
    </row>
    <row r="306" spans="1:17" x14ac:dyDescent="0.2">
      <c r="A306" s="283">
        <v>983</v>
      </c>
      <c r="B306" s="283" t="s">
        <v>331</v>
      </c>
      <c r="C306" s="302">
        <v>101802</v>
      </c>
      <c r="D306" s="302">
        <v>17853</v>
      </c>
      <c r="E306" s="302">
        <v>16882</v>
      </c>
      <c r="F306" s="302">
        <v>8910</v>
      </c>
      <c r="G306" s="302">
        <v>0</v>
      </c>
      <c r="H306" s="302">
        <v>0</v>
      </c>
      <c r="I306" s="302">
        <v>143550</v>
      </c>
      <c r="J306" s="302">
        <v>3882.68</v>
      </c>
      <c r="K306" s="302">
        <v>4420.8</v>
      </c>
      <c r="L306" s="303">
        <v>0</v>
      </c>
      <c r="M306" s="304">
        <v>0</v>
      </c>
      <c r="N306" s="302">
        <v>12414</v>
      </c>
      <c r="O306" s="302">
        <v>485</v>
      </c>
      <c r="P306" s="302">
        <v>80660.448000000004</v>
      </c>
      <c r="Q306" s="302">
        <v>13</v>
      </c>
    </row>
    <row r="307" spans="1:17" x14ac:dyDescent="0.2">
      <c r="A307" s="283">
        <v>984</v>
      </c>
      <c r="B307" s="283" t="s">
        <v>332</v>
      </c>
      <c r="C307" s="302">
        <v>43614</v>
      </c>
      <c r="D307" s="302">
        <v>7935</v>
      </c>
      <c r="E307" s="302">
        <v>5849</v>
      </c>
      <c r="F307" s="302">
        <v>2730</v>
      </c>
      <c r="G307" s="302">
        <v>0</v>
      </c>
      <c r="H307" s="302">
        <v>0</v>
      </c>
      <c r="I307" s="302">
        <v>41990</v>
      </c>
      <c r="J307" s="302">
        <v>613.52</v>
      </c>
      <c r="K307" s="302">
        <v>1083.2</v>
      </c>
      <c r="L307" s="303">
        <v>0</v>
      </c>
      <c r="M307" s="304">
        <v>0</v>
      </c>
      <c r="N307" s="302">
        <v>16308</v>
      </c>
      <c r="O307" s="302">
        <v>192</v>
      </c>
      <c r="P307" s="302">
        <v>20068.776000000002</v>
      </c>
      <c r="Q307" s="302">
        <v>14</v>
      </c>
    </row>
    <row r="308" spans="1:17" x14ac:dyDescent="0.2">
      <c r="A308" s="283">
        <v>1961</v>
      </c>
      <c r="B308" s="283" t="s">
        <v>690</v>
      </c>
      <c r="C308" s="302">
        <v>56811</v>
      </c>
      <c r="D308" s="302">
        <v>11898</v>
      </c>
      <c r="E308" s="302">
        <v>6547</v>
      </c>
      <c r="F308" s="302">
        <v>4465</v>
      </c>
      <c r="G308" s="302">
        <v>0</v>
      </c>
      <c r="H308" s="302">
        <v>0</v>
      </c>
      <c r="I308" s="302">
        <v>12450</v>
      </c>
      <c r="J308" s="302">
        <v>194.04</v>
      </c>
      <c r="K308" s="302">
        <v>1392</v>
      </c>
      <c r="L308" s="303">
        <v>0</v>
      </c>
      <c r="M308" s="304">
        <v>0</v>
      </c>
      <c r="N308" s="302">
        <v>14628</v>
      </c>
      <c r="O308" s="302">
        <v>703</v>
      </c>
      <c r="P308" s="302">
        <v>22129.965</v>
      </c>
      <c r="Q308" s="302">
        <v>19</v>
      </c>
    </row>
    <row r="309" spans="1:17" x14ac:dyDescent="0.2">
      <c r="A309" s="283">
        <v>622</v>
      </c>
      <c r="B309" s="283" t="s">
        <v>334</v>
      </c>
      <c r="C309" s="302">
        <v>73397</v>
      </c>
      <c r="D309" s="302">
        <v>14056</v>
      </c>
      <c r="E309" s="302">
        <v>12505</v>
      </c>
      <c r="F309" s="302">
        <v>11470</v>
      </c>
      <c r="G309" s="302">
        <v>0</v>
      </c>
      <c r="H309" s="302">
        <v>105</v>
      </c>
      <c r="I309" s="302">
        <v>52590</v>
      </c>
      <c r="J309" s="302">
        <v>1135.22</v>
      </c>
      <c r="K309" s="302">
        <v>3112</v>
      </c>
      <c r="L309" s="303">
        <v>0</v>
      </c>
      <c r="M309" s="304">
        <v>0</v>
      </c>
      <c r="N309" s="302">
        <v>2336</v>
      </c>
      <c r="O309" s="302">
        <v>334</v>
      </c>
      <c r="P309" s="302">
        <v>100650.64200000001</v>
      </c>
      <c r="Q309" s="302">
        <v>1</v>
      </c>
    </row>
    <row r="310" spans="1:17" x14ac:dyDescent="0.2">
      <c r="A310" s="283">
        <v>96</v>
      </c>
      <c r="B310" s="283" t="s">
        <v>336</v>
      </c>
      <c r="C310" s="302">
        <v>1155</v>
      </c>
      <c r="D310" s="302">
        <v>154</v>
      </c>
      <c r="E310" s="302">
        <v>216</v>
      </c>
      <c r="F310" s="302">
        <v>0</v>
      </c>
      <c r="G310" s="302">
        <v>0</v>
      </c>
      <c r="H310" s="302">
        <v>0</v>
      </c>
      <c r="I310" s="302">
        <v>200</v>
      </c>
      <c r="J310" s="302">
        <v>0</v>
      </c>
      <c r="K310" s="302">
        <v>18.399999999999999</v>
      </c>
      <c r="L310" s="303">
        <v>0</v>
      </c>
      <c r="M310" s="304">
        <v>0</v>
      </c>
      <c r="N310" s="302">
        <v>3917</v>
      </c>
      <c r="O310" s="302">
        <v>69</v>
      </c>
      <c r="P310" s="302">
        <v>243.376</v>
      </c>
      <c r="Q310" s="302">
        <v>2</v>
      </c>
    </row>
    <row r="311" spans="1:17" x14ac:dyDescent="0.2">
      <c r="A311" s="283">
        <v>718</v>
      </c>
      <c r="B311" s="283" t="s">
        <v>337</v>
      </c>
      <c r="C311" s="302">
        <v>44360</v>
      </c>
      <c r="D311" s="302">
        <v>7690</v>
      </c>
      <c r="E311" s="302">
        <v>7680</v>
      </c>
      <c r="F311" s="302">
        <v>3580</v>
      </c>
      <c r="G311" s="302">
        <v>0</v>
      </c>
      <c r="H311" s="302">
        <v>0</v>
      </c>
      <c r="I311" s="302">
        <v>66850</v>
      </c>
      <c r="J311" s="302">
        <v>43.56</v>
      </c>
      <c r="K311" s="302">
        <v>1165.5999999999999</v>
      </c>
      <c r="L311" s="303">
        <v>0</v>
      </c>
      <c r="M311" s="304">
        <v>0</v>
      </c>
      <c r="N311" s="302">
        <v>3432</v>
      </c>
      <c r="O311" s="302">
        <v>517</v>
      </c>
      <c r="P311" s="302">
        <v>44939.358</v>
      </c>
      <c r="Q311" s="302">
        <v>3</v>
      </c>
    </row>
    <row r="312" spans="1:17" x14ac:dyDescent="0.2">
      <c r="A312" s="283">
        <v>986</v>
      </c>
      <c r="B312" s="283" t="s">
        <v>339</v>
      </c>
      <c r="C312" s="302">
        <v>12475</v>
      </c>
      <c r="D312" s="302">
        <v>2107</v>
      </c>
      <c r="E312" s="302">
        <v>1429</v>
      </c>
      <c r="F312" s="302">
        <v>205</v>
      </c>
      <c r="G312" s="302">
        <v>0</v>
      </c>
      <c r="H312" s="302">
        <v>0</v>
      </c>
      <c r="I312" s="302">
        <v>1120</v>
      </c>
      <c r="J312" s="302">
        <v>0</v>
      </c>
      <c r="K312" s="302">
        <v>0</v>
      </c>
      <c r="L312" s="303">
        <v>0</v>
      </c>
      <c r="M312" s="304">
        <v>0</v>
      </c>
      <c r="N312" s="302">
        <v>3150</v>
      </c>
      <c r="O312" s="302">
        <v>2</v>
      </c>
      <c r="P312" s="302">
        <v>3230.0349999999999</v>
      </c>
      <c r="Q312" s="302">
        <v>6</v>
      </c>
    </row>
    <row r="313" spans="1:17" x14ac:dyDescent="0.2">
      <c r="A313" s="283">
        <v>626</v>
      </c>
      <c r="B313" s="283" t="s">
        <v>340</v>
      </c>
      <c r="C313" s="302">
        <v>25596</v>
      </c>
      <c r="D313" s="302">
        <v>5438</v>
      </c>
      <c r="E313" s="302">
        <v>2689</v>
      </c>
      <c r="F313" s="302">
        <v>1210</v>
      </c>
      <c r="G313" s="302">
        <v>0</v>
      </c>
      <c r="H313" s="302">
        <v>0</v>
      </c>
      <c r="I313" s="302">
        <v>4900</v>
      </c>
      <c r="J313" s="302">
        <v>0</v>
      </c>
      <c r="K313" s="302">
        <v>0</v>
      </c>
      <c r="L313" s="303">
        <v>0</v>
      </c>
      <c r="M313" s="304">
        <v>0</v>
      </c>
      <c r="N313" s="302">
        <v>1110</v>
      </c>
      <c r="O313" s="302">
        <v>46</v>
      </c>
      <c r="P313" s="302">
        <v>21534.03</v>
      </c>
      <c r="Q313" s="302">
        <v>1</v>
      </c>
    </row>
    <row r="314" spans="1:17" x14ac:dyDescent="0.2">
      <c r="A314" s="283">
        <v>285</v>
      </c>
      <c r="B314" s="283" t="s">
        <v>341</v>
      </c>
      <c r="C314" s="302">
        <v>24552</v>
      </c>
      <c r="D314" s="302">
        <v>4819</v>
      </c>
      <c r="E314" s="302">
        <v>2806</v>
      </c>
      <c r="F314" s="302">
        <v>475</v>
      </c>
      <c r="G314" s="302">
        <v>0</v>
      </c>
      <c r="H314" s="302">
        <v>0</v>
      </c>
      <c r="I314" s="302">
        <v>5960</v>
      </c>
      <c r="J314" s="302">
        <v>1273.28</v>
      </c>
      <c r="K314" s="302">
        <v>405.6</v>
      </c>
      <c r="L314" s="303">
        <v>0</v>
      </c>
      <c r="M314" s="304">
        <v>230.9</v>
      </c>
      <c r="N314" s="302">
        <v>12293</v>
      </c>
      <c r="O314" s="302">
        <v>354</v>
      </c>
      <c r="P314" s="302">
        <v>6506.1779999999999</v>
      </c>
      <c r="Q314" s="302">
        <v>17</v>
      </c>
    </row>
    <row r="315" spans="1:17" x14ac:dyDescent="0.2">
      <c r="A315" s="283">
        <v>865</v>
      </c>
      <c r="B315" s="283" t="s">
        <v>342</v>
      </c>
      <c r="C315" s="302">
        <v>31424</v>
      </c>
      <c r="D315" s="302">
        <v>6420</v>
      </c>
      <c r="E315" s="302">
        <v>3661</v>
      </c>
      <c r="F315" s="302">
        <v>721</v>
      </c>
      <c r="G315" s="302">
        <v>0</v>
      </c>
      <c r="H315" s="302">
        <v>0</v>
      </c>
      <c r="I315" s="302">
        <v>13940</v>
      </c>
      <c r="J315" s="302">
        <v>1893.3812</v>
      </c>
      <c r="K315" s="302">
        <v>1767.2</v>
      </c>
      <c r="L315" s="303">
        <v>0</v>
      </c>
      <c r="M315" s="304">
        <v>77.199999999999804</v>
      </c>
      <c r="N315" s="302">
        <v>5993</v>
      </c>
      <c r="O315" s="302">
        <v>118</v>
      </c>
      <c r="P315" s="302">
        <v>16703.006000000001</v>
      </c>
      <c r="Q315" s="302">
        <v>5</v>
      </c>
    </row>
    <row r="316" spans="1:17" x14ac:dyDescent="0.2">
      <c r="A316" s="283">
        <v>1949</v>
      </c>
      <c r="B316" s="283" t="s">
        <v>681</v>
      </c>
      <c r="C316" s="302">
        <v>46090</v>
      </c>
      <c r="D316" s="302">
        <v>9067</v>
      </c>
      <c r="E316" s="302">
        <v>6806</v>
      </c>
      <c r="F316" s="302">
        <v>730</v>
      </c>
      <c r="G316" s="302">
        <v>0</v>
      </c>
      <c r="H316" s="302">
        <v>0</v>
      </c>
      <c r="I316" s="302">
        <v>18250</v>
      </c>
      <c r="J316" s="302">
        <v>263.77999999999997</v>
      </c>
      <c r="K316" s="302">
        <v>1304</v>
      </c>
      <c r="L316" s="303">
        <v>0</v>
      </c>
      <c r="M316" s="304">
        <v>0</v>
      </c>
      <c r="N316" s="302">
        <v>28478</v>
      </c>
      <c r="O316" s="302">
        <v>401</v>
      </c>
      <c r="P316" s="302">
        <v>10187.208000000001</v>
      </c>
      <c r="Q316" s="302">
        <v>34</v>
      </c>
    </row>
    <row r="317" spans="1:17" x14ac:dyDescent="0.2">
      <c r="A317" s="283">
        <v>866</v>
      </c>
      <c r="B317" s="283" t="s">
        <v>343</v>
      </c>
      <c r="C317" s="302">
        <v>17456</v>
      </c>
      <c r="D317" s="302">
        <v>3570</v>
      </c>
      <c r="E317" s="302">
        <v>1765</v>
      </c>
      <c r="F317" s="302">
        <v>460</v>
      </c>
      <c r="G317" s="302">
        <v>0</v>
      </c>
      <c r="H317" s="302">
        <v>0</v>
      </c>
      <c r="I317" s="302">
        <v>4300</v>
      </c>
      <c r="J317" s="302">
        <v>0</v>
      </c>
      <c r="K317" s="302">
        <v>0</v>
      </c>
      <c r="L317" s="303">
        <v>0</v>
      </c>
      <c r="M317" s="304">
        <v>0</v>
      </c>
      <c r="N317" s="302">
        <v>2241</v>
      </c>
      <c r="O317" s="302">
        <v>25</v>
      </c>
      <c r="P317" s="302">
        <v>6766.5990000000002</v>
      </c>
      <c r="Q317" s="302">
        <v>1</v>
      </c>
    </row>
    <row r="318" spans="1:17" x14ac:dyDescent="0.2">
      <c r="A318" s="283">
        <v>867</v>
      </c>
      <c r="B318" s="283" t="s">
        <v>344</v>
      </c>
      <c r="C318" s="302">
        <v>48637</v>
      </c>
      <c r="D318" s="302">
        <v>9011</v>
      </c>
      <c r="E318" s="302">
        <v>7002</v>
      </c>
      <c r="F318" s="302">
        <v>2940</v>
      </c>
      <c r="G318" s="302">
        <v>0</v>
      </c>
      <c r="H318" s="302">
        <v>0</v>
      </c>
      <c r="I318" s="302">
        <v>39750</v>
      </c>
      <c r="J318" s="302">
        <v>764.28</v>
      </c>
      <c r="K318" s="302">
        <v>3060.8</v>
      </c>
      <c r="L318" s="303">
        <v>0</v>
      </c>
      <c r="M318" s="304">
        <v>0</v>
      </c>
      <c r="N318" s="302">
        <v>6449</v>
      </c>
      <c r="O318" s="302">
        <v>316</v>
      </c>
      <c r="P318" s="302">
        <v>28947.968000000001</v>
      </c>
      <c r="Q318" s="302">
        <v>3</v>
      </c>
    </row>
    <row r="319" spans="1:17" x14ac:dyDescent="0.2">
      <c r="A319" s="283">
        <v>627</v>
      </c>
      <c r="B319" s="283" t="s">
        <v>345</v>
      </c>
      <c r="C319" s="302">
        <v>29291</v>
      </c>
      <c r="D319" s="302">
        <v>6263</v>
      </c>
      <c r="E319" s="302">
        <v>3181</v>
      </c>
      <c r="F319" s="302">
        <v>1870</v>
      </c>
      <c r="G319" s="302">
        <v>0</v>
      </c>
      <c r="H319" s="302">
        <v>0</v>
      </c>
      <c r="I319" s="302">
        <v>8900</v>
      </c>
      <c r="J319" s="302">
        <v>0</v>
      </c>
      <c r="K319" s="302">
        <v>701.6</v>
      </c>
      <c r="L319" s="303">
        <v>0</v>
      </c>
      <c r="M319" s="304">
        <v>0</v>
      </c>
      <c r="N319" s="302">
        <v>2776</v>
      </c>
      <c r="O319" s="302">
        <v>163</v>
      </c>
      <c r="P319" s="302">
        <v>20242.371999999999</v>
      </c>
      <c r="Q319" s="302">
        <v>3</v>
      </c>
    </row>
    <row r="320" spans="1:17" x14ac:dyDescent="0.2">
      <c r="A320" s="283">
        <v>289</v>
      </c>
      <c r="B320" s="283" t="s">
        <v>346</v>
      </c>
      <c r="C320" s="302">
        <v>39664</v>
      </c>
      <c r="D320" s="302">
        <v>5984</v>
      </c>
      <c r="E320" s="302">
        <v>5068</v>
      </c>
      <c r="F320" s="302">
        <v>1440</v>
      </c>
      <c r="G320" s="302">
        <v>0</v>
      </c>
      <c r="H320" s="302">
        <v>0</v>
      </c>
      <c r="I320" s="302">
        <v>36600</v>
      </c>
      <c r="J320" s="302">
        <v>449.46</v>
      </c>
      <c r="K320" s="302">
        <v>1422.4</v>
      </c>
      <c r="L320" s="303">
        <v>0</v>
      </c>
      <c r="M320" s="304">
        <v>0</v>
      </c>
      <c r="N320" s="302">
        <v>3039</v>
      </c>
      <c r="O320" s="302">
        <v>197</v>
      </c>
      <c r="P320" s="302">
        <v>41558.1</v>
      </c>
      <c r="Q320" s="302">
        <v>3</v>
      </c>
    </row>
    <row r="321" spans="1:17" x14ac:dyDescent="0.2">
      <c r="A321" s="283">
        <v>629</v>
      </c>
      <c r="B321" s="283" t="s">
        <v>347</v>
      </c>
      <c r="C321" s="302">
        <v>26305</v>
      </c>
      <c r="D321" s="302">
        <v>5579</v>
      </c>
      <c r="E321" s="302">
        <v>2737</v>
      </c>
      <c r="F321" s="302">
        <v>1040</v>
      </c>
      <c r="G321" s="302">
        <v>0</v>
      </c>
      <c r="H321" s="302">
        <v>0</v>
      </c>
      <c r="I321" s="302">
        <v>4800</v>
      </c>
      <c r="J321" s="302">
        <v>0</v>
      </c>
      <c r="K321" s="302">
        <v>1509.6</v>
      </c>
      <c r="L321" s="303">
        <v>0</v>
      </c>
      <c r="M321" s="304">
        <v>0</v>
      </c>
      <c r="N321" s="302">
        <v>5127</v>
      </c>
      <c r="O321" s="302">
        <v>175</v>
      </c>
      <c r="P321" s="302">
        <v>17960.164000000001</v>
      </c>
      <c r="Q321" s="302">
        <v>2</v>
      </c>
    </row>
    <row r="322" spans="1:17" x14ac:dyDescent="0.2">
      <c r="A322" s="283">
        <v>852</v>
      </c>
      <c r="B322" s="283" t="s">
        <v>348</v>
      </c>
      <c r="C322" s="302">
        <v>17424</v>
      </c>
      <c r="D322" s="302">
        <v>3384</v>
      </c>
      <c r="E322" s="302">
        <v>1740</v>
      </c>
      <c r="F322" s="302">
        <v>455</v>
      </c>
      <c r="G322" s="302">
        <v>0</v>
      </c>
      <c r="H322" s="302">
        <v>0</v>
      </c>
      <c r="I322" s="302">
        <v>570</v>
      </c>
      <c r="J322" s="302">
        <v>0</v>
      </c>
      <c r="K322" s="302">
        <v>272</v>
      </c>
      <c r="L322" s="303">
        <v>0</v>
      </c>
      <c r="M322" s="304">
        <v>139.80000000000001</v>
      </c>
      <c r="N322" s="302">
        <v>5197</v>
      </c>
      <c r="O322" s="302">
        <v>413</v>
      </c>
      <c r="P322" s="302">
        <v>4898.2640000000001</v>
      </c>
      <c r="Q322" s="302">
        <v>11</v>
      </c>
    </row>
    <row r="323" spans="1:17" x14ac:dyDescent="0.2">
      <c r="A323" s="283">
        <v>988</v>
      </c>
      <c r="B323" s="283" t="s">
        <v>349</v>
      </c>
      <c r="C323" s="302">
        <v>50105</v>
      </c>
      <c r="D323" s="302">
        <v>8532</v>
      </c>
      <c r="E323" s="302">
        <v>7300</v>
      </c>
      <c r="F323" s="302">
        <v>3730</v>
      </c>
      <c r="G323" s="302">
        <v>0</v>
      </c>
      <c r="H323" s="302">
        <v>0</v>
      </c>
      <c r="I323" s="302">
        <v>55070</v>
      </c>
      <c r="J323" s="302">
        <v>972.42</v>
      </c>
      <c r="K323" s="302">
        <v>2464.8000000000002</v>
      </c>
      <c r="L323" s="303">
        <v>0</v>
      </c>
      <c r="M323" s="304">
        <v>0</v>
      </c>
      <c r="N323" s="302">
        <v>10407</v>
      </c>
      <c r="O323" s="302">
        <v>146</v>
      </c>
      <c r="P323" s="302">
        <v>32220.82</v>
      </c>
      <c r="Q323" s="302">
        <v>8</v>
      </c>
    </row>
    <row r="324" spans="1:17" x14ac:dyDescent="0.2">
      <c r="A324" s="283">
        <v>457</v>
      </c>
      <c r="B324" s="283" t="s">
        <v>350</v>
      </c>
      <c r="C324" s="302">
        <v>19738</v>
      </c>
      <c r="D324" s="302">
        <v>3947</v>
      </c>
      <c r="E324" s="302">
        <v>2966</v>
      </c>
      <c r="F324" s="302">
        <v>2125</v>
      </c>
      <c r="G324" s="302">
        <v>0</v>
      </c>
      <c r="H324" s="302">
        <v>0</v>
      </c>
      <c r="I324" s="302">
        <v>2310</v>
      </c>
      <c r="J324" s="302">
        <v>0</v>
      </c>
      <c r="K324" s="302">
        <v>1340.8</v>
      </c>
      <c r="L324" s="303">
        <v>0</v>
      </c>
      <c r="M324" s="304">
        <v>128.30000000000001</v>
      </c>
      <c r="N324" s="302">
        <v>2270</v>
      </c>
      <c r="O324" s="302">
        <v>146</v>
      </c>
      <c r="P324" s="302">
        <v>16846.478999999999</v>
      </c>
      <c r="Q324" s="302">
        <v>4</v>
      </c>
    </row>
    <row r="325" spans="1:17" x14ac:dyDescent="0.2">
      <c r="A325" s="283">
        <v>1960</v>
      </c>
      <c r="B325" s="283" t="s">
        <v>689</v>
      </c>
      <c r="C325" s="302">
        <v>51128</v>
      </c>
      <c r="D325" s="302">
        <v>10846</v>
      </c>
      <c r="E325" s="302">
        <v>4973</v>
      </c>
      <c r="F325" s="302">
        <v>1175</v>
      </c>
      <c r="G325" s="302">
        <v>0</v>
      </c>
      <c r="H325" s="302">
        <v>0</v>
      </c>
      <c r="I325" s="302">
        <v>10250</v>
      </c>
      <c r="J325" s="302">
        <v>0</v>
      </c>
      <c r="K325" s="302">
        <v>1172.8</v>
      </c>
      <c r="L325" s="303">
        <v>0</v>
      </c>
      <c r="M325" s="304">
        <v>632.20000000000005</v>
      </c>
      <c r="N325" s="302">
        <v>21552</v>
      </c>
      <c r="O325" s="302">
        <v>1360</v>
      </c>
      <c r="P325" s="302">
        <v>9632.1890000000003</v>
      </c>
      <c r="Q325" s="302">
        <v>25</v>
      </c>
    </row>
    <row r="326" spans="1:17" x14ac:dyDescent="0.2">
      <c r="A326" s="283">
        <v>668</v>
      </c>
      <c r="B326" s="283" t="s">
        <v>352</v>
      </c>
      <c r="C326" s="302">
        <v>19324</v>
      </c>
      <c r="D326" s="302">
        <v>3431</v>
      </c>
      <c r="E326" s="302">
        <v>2440</v>
      </c>
      <c r="F326" s="302">
        <v>265</v>
      </c>
      <c r="G326" s="302">
        <v>0</v>
      </c>
      <c r="H326" s="302">
        <v>0</v>
      </c>
      <c r="I326" s="302">
        <v>2330</v>
      </c>
      <c r="J326" s="302">
        <v>0</v>
      </c>
      <c r="K326" s="302">
        <v>184.8</v>
      </c>
      <c r="L326" s="303">
        <v>0</v>
      </c>
      <c r="M326" s="304">
        <v>0</v>
      </c>
      <c r="N326" s="302">
        <v>7599</v>
      </c>
      <c r="O326" s="302">
        <v>921</v>
      </c>
      <c r="P326" s="302">
        <v>3616.3139999999999</v>
      </c>
      <c r="Q326" s="302">
        <v>12</v>
      </c>
    </row>
    <row r="327" spans="1:17" x14ac:dyDescent="0.2">
      <c r="A327" s="283">
        <v>1969</v>
      </c>
      <c r="B327" s="283" t="s">
        <v>687</v>
      </c>
      <c r="C327" s="302">
        <v>63329</v>
      </c>
      <c r="D327" s="302">
        <v>13395</v>
      </c>
      <c r="E327" s="302">
        <v>7850</v>
      </c>
      <c r="F327" s="302">
        <v>905</v>
      </c>
      <c r="G327" s="302">
        <v>0</v>
      </c>
      <c r="H327" s="302">
        <v>0</v>
      </c>
      <c r="I327" s="302">
        <v>19960</v>
      </c>
      <c r="J327" s="302">
        <v>0</v>
      </c>
      <c r="K327" s="302">
        <v>1686.4</v>
      </c>
      <c r="L327" s="303">
        <v>260.89999999999998</v>
      </c>
      <c r="M327" s="304">
        <v>0</v>
      </c>
      <c r="N327" s="302">
        <v>36260</v>
      </c>
      <c r="O327" s="302">
        <v>627</v>
      </c>
      <c r="P327" s="302">
        <v>13190.75</v>
      </c>
      <c r="Q327" s="302">
        <v>39</v>
      </c>
    </row>
    <row r="328" spans="1:17" x14ac:dyDescent="0.2">
      <c r="A328" s="283">
        <v>1701</v>
      </c>
      <c r="B328" s="283" t="s">
        <v>353</v>
      </c>
      <c r="C328" s="302">
        <v>19460</v>
      </c>
      <c r="D328" s="302">
        <v>3142</v>
      </c>
      <c r="E328" s="302">
        <v>2635</v>
      </c>
      <c r="F328" s="302">
        <v>205</v>
      </c>
      <c r="G328" s="302">
        <v>0</v>
      </c>
      <c r="H328" s="302">
        <v>0</v>
      </c>
      <c r="I328" s="302">
        <v>2320</v>
      </c>
      <c r="J328" s="302">
        <v>0</v>
      </c>
      <c r="K328" s="302">
        <v>175.2</v>
      </c>
      <c r="L328" s="303">
        <v>0</v>
      </c>
      <c r="M328" s="304">
        <v>0</v>
      </c>
      <c r="N328" s="302">
        <v>27845</v>
      </c>
      <c r="O328" s="302">
        <v>429</v>
      </c>
      <c r="P328" s="302">
        <v>2140.8629999999998</v>
      </c>
      <c r="Q328" s="302">
        <v>29</v>
      </c>
    </row>
    <row r="329" spans="1:17" x14ac:dyDescent="0.2">
      <c r="A329" s="283">
        <v>293</v>
      </c>
      <c r="B329" s="283" t="s">
        <v>354</v>
      </c>
      <c r="C329" s="302">
        <v>14971</v>
      </c>
      <c r="D329" s="302">
        <v>2717</v>
      </c>
      <c r="E329" s="302">
        <v>2054</v>
      </c>
      <c r="F329" s="302">
        <v>755</v>
      </c>
      <c r="G329" s="302">
        <v>0</v>
      </c>
      <c r="H329" s="302">
        <v>0</v>
      </c>
      <c r="I329" s="302">
        <v>4170</v>
      </c>
      <c r="J329" s="302">
        <v>0</v>
      </c>
      <c r="K329" s="302">
        <v>0</v>
      </c>
      <c r="L329" s="303">
        <v>0</v>
      </c>
      <c r="M329" s="304">
        <v>0</v>
      </c>
      <c r="N329" s="302">
        <v>703</v>
      </c>
      <c r="O329" s="302">
        <v>81</v>
      </c>
      <c r="P329" s="302">
        <v>7841.9759999999997</v>
      </c>
      <c r="Q329" s="302">
        <v>1</v>
      </c>
    </row>
    <row r="330" spans="1:17" x14ac:dyDescent="0.2">
      <c r="A330" s="283">
        <v>1950</v>
      </c>
      <c r="B330" s="283" t="s">
        <v>682</v>
      </c>
      <c r="C330" s="302">
        <v>25733</v>
      </c>
      <c r="D330" s="302">
        <v>4599</v>
      </c>
      <c r="E330" s="302">
        <v>4134</v>
      </c>
      <c r="F330" s="302">
        <v>1025</v>
      </c>
      <c r="G330" s="302">
        <v>0</v>
      </c>
      <c r="H330" s="302">
        <v>0</v>
      </c>
      <c r="I330" s="302">
        <v>9710</v>
      </c>
      <c r="J330" s="302">
        <v>0</v>
      </c>
      <c r="K330" s="302">
        <v>961.6</v>
      </c>
      <c r="L330" s="303">
        <v>0</v>
      </c>
      <c r="M330" s="304">
        <v>0</v>
      </c>
      <c r="N330" s="302">
        <v>27575</v>
      </c>
      <c r="O330" s="302">
        <v>490</v>
      </c>
      <c r="P330" s="302">
        <v>3555.3560000000002</v>
      </c>
      <c r="Q330" s="302">
        <v>29</v>
      </c>
    </row>
    <row r="331" spans="1:17" x14ac:dyDescent="0.2">
      <c r="A331" s="283">
        <v>1783</v>
      </c>
      <c r="B331" s="283" t="s">
        <v>355</v>
      </c>
      <c r="C331" s="302">
        <v>110375</v>
      </c>
      <c r="D331" s="302">
        <v>22332</v>
      </c>
      <c r="E331" s="302">
        <v>12219</v>
      </c>
      <c r="F331" s="302">
        <v>4950</v>
      </c>
      <c r="G331" s="302">
        <v>0</v>
      </c>
      <c r="H331" s="302">
        <v>0</v>
      </c>
      <c r="I331" s="302">
        <v>98400</v>
      </c>
      <c r="J331" s="302">
        <v>1665.64</v>
      </c>
      <c r="K331" s="302">
        <v>3372</v>
      </c>
      <c r="L331" s="303">
        <v>0</v>
      </c>
      <c r="M331" s="304">
        <v>0</v>
      </c>
      <c r="N331" s="302">
        <v>8088</v>
      </c>
      <c r="O331" s="302">
        <v>233</v>
      </c>
      <c r="P331" s="302">
        <v>66756.767999999996</v>
      </c>
      <c r="Q331" s="302">
        <v>5</v>
      </c>
    </row>
    <row r="332" spans="1:17" x14ac:dyDescent="0.2">
      <c r="A332" s="283">
        <v>98</v>
      </c>
      <c r="B332" s="283" t="s">
        <v>356</v>
      </c>
      <c r="C332" s="302">
        <v>25914</v>
      </c>
      <c r="D332" s="302">
        <v>4825</v>
      </c>
      <c r="E332" s="302">
        <v>4004</v>
      </c>
      <c r="F332" s="302">
        <v>520</v>
      </c>
      <c r="G332" s="302">
        <v>0</v>
      </c>
      <c r="H332" s="302">
        <v>0</v>
      </c>
      <c r="I332" s="302">
        <v>17190</v>
      </c>
      <c r="J332" s="302">
        <v>112.86</v>
      </c>
      <c r="K332" s="302">
        <v>977.6</v>
      </c>
      <c r="L332" s="303">
        <v>0</v>
      </c>
      <c r="M332" s="304">
        <v>0</v>
      </c>
      <c r="N332" s="302">
        <v>22014</v>
      </c>
      <c r="O332" s="302">
        <v>831</v>
      </c>
      <c r="P332" s="302">
        <v>8197.5669999999991</v>
      </c>
      <c r="Q332" s="302">
        <v>19</v>
      </c>
    </row>
    <row r="333" spans="1:17" x14ac:dyDescent="0.2">
      <c r="A333" s="283">
        <v>614</v>
      </c>
      <c r="B333" s="283" t="s">
        <v>357</v>
      </c>
      <c r="C333" s="302">
        <v>14731</v>
      </c>
      <c r="D333" s="302">
        <v>2378</v>
      </c>
      <c r="E333" s="302">
        <v>1577</v>
      </c>
      <c r="F333" s="302">
        <v>320</v>
      </c>
      <c r="G333" s="302">
        <v>0</v>
      </c>
      <c r="H333" s="302">
        <v>0</v>
      </c>
      <c r="I333" s="302">
        <v>880</v>
      </c>
      <c r="J333" s="302">
        <v>595.12</v>
      </c>
      <c r="K333" s="302">
        <v>0</v>
      </c>
      <c r="L333" s="303">
        <v>0</v>
      </c>
      <c r="M333" s="304">
        <v>0</v>
      </c>
      <c r="N333" s="302">
        <v>5320</v>
      </c>
      <c r="O333" s="302">
        <v>520</v>
      </c>
      <c r="P333" s="302">
        <v>4459.2759999999998</v>
      </c>
      <c r="Q333" s="302">
        <v>6</v>
      </c>
    </row>
    <row r="334" spans="1:17" x14ac:dyDescent="0.2">
      <c r="A334" s="283">
        <v>189</v>
      </c>
      <c r="B334" s="283" t="s">
        <v>358</v>
      </c>
      <c r="C334" s="302">
        <v>24446</v>
      </c>
      <c r="D334" s="302">
        <v>5226</v>
      </c>
      <c r="E334" s="302">
        <v>2410</v>
      </c>
      <c r="F334" s="302">
        <v>345</v>
      </c>
      <c r="G334" s="302">
        <v>0</v>
      </c>
      <c r="H334" s="302">
        <v>0</v>
      </c>
      <c r="I334" s="302">
        <v>10590</v>
      </c>
      <c r="J334" s="302">
        <v>0</v>
      </c>
      <c r="K334" s="302">
        <v>545.6</v>
      </c>
      <c r="L334" s="303">
        <v>0</v>
      </c>
      <c r="M334" s="304">
        <v>525.79999999999995</v>
      </c>
      <c r="N334" s="302">
        <v>9459</v>
      </c>
      <c r="O334" s="302">
        <v>80</v>
      </c>
      <c r="P334" s="302">
        <v>7412.4</v>
      </c>
      <c r="Q334" s="302">
        <v>9</v>
      </c>
    </row>
    <row r="335" spans="1:17" x14ac:dyDescent="0.2">
      <c r="A335" s="283">
        <v>296</v>
      </c>
      <c r="B335" s="283" t="s">
        <v>359</v>
      </c>
      <c r="C335" s="302">
        <v>41110</v>
      </c>
      <c r="D335" s="302">
        <v>7873</v>
      </c>
      <c r="E335" s="302">
        <v>5166</v>
      </c>
      <c r="F335" s="302">
        <v>1225</v>
      </c>
      <c r="G335" s="302">
        <v>0</v>
      </c>
      <c r="H335" s="302">
        <v>0</v>
      </c>
      <c r="I335" s="302">
        <v>32350</v>
      </c>
      <c r="J335" s="302">
        <v>465.3</v>
      </c>
      <c r="K335" s="302">
        <v>1737.6</v>
      </c>
      <c r="L335" s="303">
        <v>0</v>
      </c>
      <c r="M335" s="304">
        <v>0</v>
      </c>
      <c r="N335" s="302">
        <v>6599</v>
      </c>
      <c r="O335" s="302">
        <v>358</v>
      </c>
      <c r="P335" s="302">
        <v>22599.656999999999</v>
      </c>
      <c r="Q335" s="302">
        <v>7</v>
      </c>
    </row>
    <row r="336" spans="1:17" x14ac:dyDescent="0.2">
      <c r="A336" s="283">
        <v>1696</v>
      </c>
      <c r="B336" s="283" t="s">
        <v>360</v>
      </c>
      <c r="C336" s="302">
        <v>24358</v>
      </c>
      <c r="D336" s="302">
        <v>4664</v>
      </c>
      <c r="E336" s="302">
        <v>2621</v>
      </c>
      <c r="F336" s="302">
        <v>625</v>
      </c>
      <c r="G336" s="302">
        <v>0</v>
      </c>
      <c r="H336" s="302">
        <v>0</v>
      </c>
      <c r="I336" s="302">
        <v>930</v>
      </c>
      <c r="J336" s="302">
        <v>0</v>
      </c>
      <c r="K336" s="302">
        <v>0</v>
      </c>
      <c r="L336" s="303">
        <v>0</v>
      </c>
      <c r="M336" s="304">
        <v>0</v>
      </c>
      <c r="N336" s="302">
        <v>4754</v>
      </c>
      <c r="O336" s="302">
        <v>2882</v>
      </c>
      <c r="P336" s="302">
        <v>7228.2879999999996</v>
      </c>
      <c r="Q336" s="302">
        <v>15</v>
      </c>
    </row>
    <row r="337" spans="1:17" x14ac:dyDescent="0.2">
      <c r="A337" s="283">
        <v>352</v>
      </c>
      <c r="B337" s="283" t="s">
        <v>361</v>
      </c>
      <c r="C337" s="302">
        <v>23914</v>
      </c>
      <c r="D337" s="302">
        <v>4792</v>
      </c>
      <c r="E337" s="302">
        <v>2303</v>
      </c>
      <c r="F337" s="302">
        <v>710</v>
      </c>
      <c r="G337" s="302">
        <v>0</v>
      </c>
      <c r="H337" s="302">
        <v>0</v>
      </c>
      <c r="I337" s="302">
        <v>6820</v>
      </c>
      <c r="J337" s="302">
        <v>150.47999999999999</v>
      </c>
      <c r="K337" s="302">
        <v>614.4</v>
      </c>
      <c r="L337" s="303">
        <v>0</v>
      </c>
      <c r="M337" s="304">
        <v>0</v>
      </c>
      <c r="N337" s="302">
        <v>4764</v>
      </c>
      <c r="O337" s="302">
        <v>276</v>
      </c>
      <c r="P337" s="302">
        <v>11714.897999999999</v>
      </c>
      <c r="Q337" s="302">
        <v>5</v>
      </c>
    </row>
    <row r="338" spans="1:17" x14ac:dyDescent="0.2">
      <c r="A338" s="283">
        <v>294</v>
      </c>
      <c r="B338" s="283" t="s">
        <v>363</v>
      </c>
      <c r="C338" s="302">
        <v>28854</v>
      </c>
      <c r="D338" s="302">
        <v>5285</v>
      </c>
      <c r="E338" s="302">
        <v>4455</v>
      </c>
      <c r="F338" s="302">
        <v>1020</v>
      </c>
      <c r="G338" s="302">
        <v>0</v>
      </c>
      <c r="H338" s="302">
        <v>0</v>
      </c>
      <c r="I338" s="302">
        <v>28340</v>
      </c>
      <c r="J338" s="302">
        <v>627.66</v>
      </c>
      <c r="K338" s="302">
        <v>1227.2</v>
      </c>
      <c r="L338" s="303">
        <v>0</v>
      </c>
      <c r="M338" s="304">
        <v>0</v>
      </c>
      <c r="N338" s="302">
        <v>13812</v>
      </c>
      <c r="O338" s="302">
        <v>70</v>
      </c>
      <c r="P338" s="302">
        <v>16907.400000000001</v>
      </c>
      <c r="Q338" s="302">
        <v>10</v>
      </c>
    </row>
    <row r="339" spans="1:17" x14ac:dyDescent="0.2">
      <c r="A339" s="283">
        <v>873</v>
      </c>
      <c r="B339" s="283" t="s">
        <v>364</v>
      </c>
      <c r="C339" s="302">
        <v>21876</v>
      </c>
      <c r="D339" s="302">
        <v>3770</v>
      </c>
      <c r="E339" s="302">
        <v>2678</v>
      </c>
      <c r="F339" s="302">
        <v>415</v>
      </c>
      <c r="G339" s="302">
        <v>0</v>
      </c>
      <c r="H339" s="302">
        <v>0</v>
      </c>
      <c r="I339" s="302">
        <v>5710</v>
      </c>
      <c r="J339" s="302">
        <v>176.46</v>
      </c>
      <c r="K339" s="302">
        <v>461.6</v>
      </c>
      <c r="L339" s="303">
        <v>0</v>
      </c>
      <c r="M339" s="304">
        <v>102.9</v>
      </c>
      <c r="N339" s="302">
        <v>9142</v>
      </c>
      <c r="O339" s="302">
        <v>55</v>
      </c>
      <c r="P339" s="302">
        <v>6983.165</v>
      </c>
      <c r="Q339" s="302">
        <v>6</v>
      </c>
    </row>
    <row r="340" spans="1:17" x14ac:dyDescent="0.2">
      <c r="A340" s="283">
        <v>632</v>
      </c>
      <c r="B340" s="283" t="s">
        <v>365</v>
      </c>
      <c r="C340" s="302">
        <v>52299</v>
      </c>
      <c r="D340" s="302">
        <v>11307</v>
      </c>
      <c r="E340" s="302">
        <v>5340</v>
      </c>
      <c r="F340" s="302">
        <v>2810</v>
      </c>
      <c r="G340" s="302">
        <v>0</v>
      </c>
      <c r="H340" s="302">
        <v>0</v>
      </c>
      <c r="I340" s="302">
        <v>21280</v>
      </c>
      <c r="J340" s="302">
        <v>847.44</v>
      </c>
      <c r="K340" s="302">
        <v>4036.8</v>
      </c>
      <c r="L340" s="303">
        <v>0</v>
      </c>
      <c r="M340" s="304">
        <v>0</v>
      </c>
      <c r="N340" s="302">
        <v>8899</v>
      </c>
      <c r="O340" s="302">
        <v>394</v>
      </c>
      <c r="P340" s="302">
        <v>31078.523000000001</v>
      </c>
      <c r="Q340" s="302">
        <v>10</v>
      </c>
    </row>
    <row r="341" spans="1:17" x14ac:dyDescent="0.2">
      <c r="A341" s="283">
        <v>880</v>
      </c>
      <c r="B341" s="283" t="s">
        <v>366</v>
      </c>
      <c r="C341" s="302">
        <v>16270</v>
      </c>
      <c r="D341" s="302">
        <v>2928</v>
      </c>
      <c r="E341" s="302">
        <v>1977</v>
      </c>
      <c r="F341" s="302">
        <v>715</v>
      </c>
      <c r="G341" s="302">
        <v>0</v>
      </c>
      <c r="H341" s="302">
        <v>0</v>
      </c>
      <c r="I341" s="302">
        <v>1100</v>
      </c>
      <c r="J341" s="302">
        <v>0</v>
      </c>
      <c r="K341" s="302">
        <v>0</v>
      </c>
      <c r="L341" s="303">
        <v>0</v>
      </c>
      <c r="M341" s="304">
        <v>0</v>
      </c>
      <c r="N341" s="302">
        <v>3838</v>
      </c>
      <c r="O341" s="302">
        <v>679</v>
      </c>
      <c r="P341" s="302">
        <v>10153.584000000001</v>
      </c>
      <c r="Q341" s="302">
        <v>7</v>
      </c>
    </row>
    <row r="342" spans="1:17" x14ac:dyDescent="0.2">
      <c r="A342" s="283">
        <v>351</v>
      </c>
      <c r="B342" s="283" t="s">
        <v>367</v>
      </c>
      <c r="C342" s="302">
        <v>13362</v>
      </c>
      <c r="D342" s="302">
        <v>3236</v>
      </c>
      <c r="E342" s="302">
        <v>1181</v>
      </c>
      <c r="F342" s="302">
        <v>340</v>
      </c>
      <c r="G342" s="302">
        <v>0</v>
      </c>
      <c r="H342" s="302">
        <v>0</v>
      </c>
      <c r="I342" s="302">
        <v>2690</v>
      </c>
      <c r="J342" s="302">
        <v>0</v>
      </c>
      <c r="K342" s="302">
        <v>0</v>
      </c>
      <c r="L342" s="303">
        <v>0</v>
      </c>
      <c r="M342" s="304">
        <v>0</v>
      </c>
      <c r="N342" s="302">
        <v>3652</v>
      </c>
      <c r="O342" s="302">
        <v>31</v>
      </c>
      <c r="P342" s="302">
        <v>5297.9849999999997</v>
      </c>
      <c r="Q342" s="302">
        <v>1</v>
      </c>
    </row>
    <row r="343" spans="1:17" x14ac:dyDescent="0.2">
      <c r="A343" s="283">
        <v>479</v>
      </c>
      <c r="B343" s="283" t="s">
        <v>369</v>
      </c>
      <c r="C343" s="302">
        <v>156794</v>
      </c>
      <c r="D343" s="302">
        <v>31281</v>
      </c>
      <c r="E343" s="302">
        <v>22459</v>
      </c>
      <c r="F343" s="302">
        <v>25980</v>
      </c>
      <c r="G343" s="302">
        <v>0</v>
      </c>
      <c r="H343" s="302">
        <v>0</v>
      </c>
      <c r="I343" s="302">
        <v>177470</v>
      </c>
      <c r="J343" s="302">
        <v>2493.36</v>
      </c>
      <c r="K343" s="302">
        <v>7162.4</v>
      </c>
      <c r="L343" s="303">
        <v>0</v>
      </c>
      <c r="M343" s="304">
        <v>0</v>
      </c>
      <c r="N343" s="302">
        <v>7356</v>
      </c>
      <c r="O343" s="302">
        <v>968</v>
      </c>
      <c r="P343" s="302">
        <v>142470.35999999999</v>
      </c>
      <c r="Q343" s="302">
        <v>7</v>
      </c>
    </row>
    <row r="344" spans="1:17" x14ac:dyDescent="0.2">
      <c r="A344" s="283">
        <v>297</v>
      </c>
      <c r="B344" s="283" t="s">
        <v>370</v>
      </c>
      <c r="C344" s="302">
        <v>28881</v>
      </c>
      <c r="D344" s="302">
        <v>6508</v>
      </c>
      <c r="E344" s="302">
        <v>3107</v>
      </c>
      <c r="F344" s="302">
        <v>1165</v>
      </c>
      <c r="G344" s="302">
        <v>0</v>
      </c>
      <c r="H344" s="302">
        <v>0</v>
      </c>
      <c r="I344" s="302">
        <v>4710</v>
      </c>
      <c r="J344" s="302">
        <v>392.04</v>
      </c>
      <c r="K344" s="302">
        <v>1767.2</v>
      </c>
      <c r="L344" s="303">
        <v>0</v>
      </c>
      <c r="M344" s="304">
        <v>355.5</v>
      </c>
      <c r="N344" s="302">
        <v>7845</v>
      </c>
      <c r="O344" s="302">
        <v>1060</v>
      </c>
      <c r="P344" s="302">
        <v>8257.7880000000005</v>
      </c>
      <c r="Q344" s="302">
        <v>11</v>
      </c>
    </row>
    <row r="345" spans="1:17" x14ac:dyDescent="0.2">
      <c r="A345" s="283">
        <v>473</v>
      </c>
      <c r="B345" s="283" t="s">
        <v>371</v>
      </c>
      <c r="C345" s="302">
        <v>17116</v>
      </c>
      <c r="D345" s="302">
        <v>2750</v>
      </c>
      <c r="E345" s="302">
        <v>2977</v>
      </c>
      <c r="F345" s="302">
        <v>695</v>
      </c>
      <c r="G345" s="302">
        <v>0</v>
      </c>
      <c r="H345" s="302">
        <v>0</v>
      </c>
      <c r="I345" s="302">
        <v>2020</v>
      </c>
      <c r="J345" s="302">
        <v>0</v>
      </c>
      <c r="K345" s="302">
        <v>140.80000000000001</v>
      </c>
      <c r="L345" s="303">
        <v>0</v>
      </c>
      <c r="M345" s="304">
        <v>0</v>
      </c>
      <c r="N345" s="302">
        <v>3213</v>
      </c>
      <c r="O345" s="302">
        <v>162</v>
      </c>
      <c r="P345" s="302">
        <v>18205.304</v>
      </c>
      <c r="Q345" s="302">
        <v>2</v>
      </c>
    </row>
    <row r="346" spans="1:17" x14ac:dyDescent="0.2">
      <c r="A346" s="283">
        <v>50</v>
      </c>
      <c r="B346" s="283" t="s">
        <v>374</v>
      </c>
      <c r="C346" s="302">
        <v>22653</v>
      </c>
      <c r="D346" s="302">
        <v>4935</v>
      </c>
      <c r="E346" s="302">
        <v>2228</v>
      </c>
      <c r="F346" s="302">
        <v>600</v>
      </c>
      <c r="G346" s="302">
        <v>0</v>
      </c>
      <c r="H346" s="302">
        <v>0</v>
      </c>
      <c r="I346" s="302">
        <v>9540</v>
      </c>
      <c r="J346" s="302">
        <v>0</v>
      </c>
      <c r="K346" s="302">
        <v>396.8</v>
      </c>
      <c r="L346" s="303">
        <v>0</v>
      </c>
      <c r="M346" s="304">
        <v>0</v>
      </c>
      <c r="N346" s="302">
        <v>24709</v>
      </c>
      <c r="O346" s="302">
        <v>2177</v>
      </c>
      <c r="P346" s="302">
        <v>8373.3790000000008</v>
      </c>
      <c r="Q346" s="302">
        <v>7</v>
      </c>
    </row>
    <row r="347" spans="1:17" x14ac:dyDescent="0.2">
      <c r="A347" s="283">
        <v>355</v>
      </c>
      <c r="B347" s="283" t="s">
        <v>375</v>
      </c>
      <c r="C347" s="302">
        <v>64905</v>
      </c>
      <c r="D347" s="302">
        <v>13826</v>
      </c>
      <c r="E347" s="302">
        <v>8864</v>
      </c>
      <c r="F347" s="302">
        <v>6240</v>
      </c>
      <c r="G347" s="302">
        <v>0</v>
      </c>
      <c r="H347" s="302">
        <v>0</v>
      </c>
      <c r="I347" s="302">
        <v>47680</v>
      </c>
      <c r="J347" s="302">
        <v>3659.7725999999998</v>
      </c>
      <c r="K347" s="302">
        <v>5137.6000000000004</v>
      </c>
      <c r="L347" s="303">
        <v>0</v>
      </c>
      <c r="M347" s="304">
        <v>17.799999999999301</v>
      </c>
      <c r="N347" s="302">
        <v>4851</v>
      </c>
      <c r="O347" s="302">
        <v>14</v>
      </c>
      <c r="P347" s="302">
        <v>49883.167999999998</v>
      </c>
      <c r="Q347" s="302">
        <v>4</v>
      </c>
    </row>
    <row r="348" spans="1:17" x14ac:dyDescent="0.2">
      <c r="A348" s="283">
        <v>299</v>
      </c>
      <c r="B348" s="283" t="s">
        <v>376</v>
      </c>
      <c r="C348" s="302">
        <v>43750</v>
      </c>
      <c r="D348" s="302">
        <v>7750</v>
      </c>
      <c r="E348" s="302">
        <v>6315</v>
      </c>
      <c r="F348" s="302">
        <v>1250</v>
      </c>
      <c r="G348" s="302">
        <v>0</v>
      </c>
      <c r="H348" s="302">
        <v>0</v>
      </c>
      <c r="I348" s="302">
        <v>24590</v>
      </c>
      <c r="J348" s="302">
        <v>461.34</v>
      </c>
      <c r="K348" s="302">
        <v>1473.6</v>
      </c>
      <c r="L348" s="303">
        <v>0</v>
      </c>
      <c r="M348" s="304">
        <v>0</v>
      </c>
      <c r="N348" s="302">
        <v>9246</v>
      </c>
      <c r="O348" s="302">
        <v>1364</v>
      </c>
      <c r="P348" s="302">
        <v>21243.254000000001</v>
      </c>
      <c r="Q348" s="302">
        <v>13</v>
      </c>
    </row>
    <row r="349" spans="1:17" x14ac:dyDescent="0.2">
      <c r="A349" s="283">
        <v>637</v>
      </c>
      <c r="B349" s="283" t="s">
        <v>377</v>
      </c>
      <c r="C349" s="302">
        <v>125285</v>
      </c>
      <c r="D349" s="302">
        <v>25469</v>
      </c>
      <c r="E349" s="302">
        <v>15620</v>
      </c>
      <c r="F349" s="302">
        <v>16650</v>
      </c>
      <c r="G349" s="302">
        <v>0</v>
      </c>
      <c r="H349" s="302">
        <v>0</v>
      </c>
      <c r="I349" s="302">
        <v>134210</v>
      </c>
      <c r="J349" s="302">
        <v>3441.8798000000002</v>
      </c>
      <c r="K349" s="302">
        <v>5944</v>
      </c>
      <c r="L349" s="303">
        <v>0</v>
      </c>
      <c r="M349" s="304">
        <v>0</v>
      </c>
      <c r="N349" s="302">
        <v>3404</v>
      </c>
      <c r="O349" s="302">
        <v>301</v>
      </c>
      <c r="P349" s="302">
        <v>143026.34700000001</v>
      </c>
      <c r="Q349" s="302">
        <v>1</v>
      </c>
    </row>
    <row r="350" spans="1:17" x14ac:dyDescent="0.2">
      <c r="A350" s="283">
        <v>638</v>
      </c>
      <c r="B350" s="283" t="s">
        <v>378</v>
      </c>
      <c r="C350" s="302">
        <v>8605</v>
      </c>
      <c r="D350" s="302">
        <v>1664</v>
      </c>
      <c r="E350" s="302">
        <v>857</v>
      </c>
      <c r="F350" s="302">
        <v>320</v>
      </c>
      <c r="G350" s="302">
        <v>0</v>
      </c>
      <c r="H350" s="302">
        <v>0</v>
      </c>
      <c r="I350" s="302">
        <v>160</v>
      </c>
      <c r="J350" s="302">
        <v>0</v>
      </c>
      <c r="K350" s="302">
        <v>0</v>
      </c>
      <c r="L350" s="303">
        <v>0</v>
      </c>
      <c r="M350" s="304">
        <v>0</v>
      </c>
      <c r="N350" s="302">
        <v>2119</v>
      </c>
      <c r="O350" s="302">
        <v>76</v>
      </c>
      <c r="P350" s="302">
        <v>3176.2260000000001</v>
      </c>
      <c r="Q350" s="302">
        <v>4</v>
      </c>
    </row>
    <row r="351" spans="1:17" x14ac:dyDescent="0.2">
      <c r="A351" s="283">
        <v>1892</v>
      </c>
      <c r="B351" s="283" t="s">
        <v>477</v>
      </c>
      <c r="C351" s="302">
        <v>43885</v>
      </c>
      <c r="D351" s="302">
        <v>9582</v>
      </c>
      <c r="E351" s="302">
        <v>4319</v>
      </c>
      <c r="F351" s="302">
        <v>2520</v>
      </c>
      <c r="G351" s="302">
        <v>0</v>
      </c>
      <c r="H351" s="302">
        <v>0</v>
      </c>
      <c r="I351" s="302">
        <v>3990</v>
      </c>
      <c r="J351" s="302">
        <v>0</v>
      </c>
      <c r="K351" s="302">
        <v>628.79999999999995</v>
      </c>
      <c r="L351" s="303">
        <v>0</v>
      </c>
      <c r="M351" s="304">
        <v>128.19999999999999</v>
      </c>
      <c r="N351" s="302">
        <v>5809</v>
      </c>
      <c r="O351" s="302">
        <v>596</v>
      </c>
      <c r="P351" s="302">
        <v>22717.1</v>
      </c>
      <c r="Q351" s="302">
        <v>12</v>
      </c>
    </row>
    <row r="352" spans="1:17" x14ac:dyDescent="0.2">
      <c r="A352" s="283">
        <v>879</v>
      </c>
      <c r="B352" s="283" t="s">
        <v>380</v>
      </c>
      <c r="C352" s="302">
        <v>21829</v>
      </c>
      <c r="D352" s="302">
        <v>3547</v>
      </c>
      <c r="E352" s="302">
        <v>2681</v>
      </c>
      <c r="F352" s="302">
        <v>470</v>
      </c>
      <c r="G352" s="302">
        <v>0</v>
      </c>
      <c r="H352" s="302">
        <v>0</v>
      </c>
      <c r="I352" s="302">
        <v>4840</v>
      </c>
      <c r="J352" s="302">
        <v>522.46</v>
      </c>
      <c r="K352" s="302">
        <v>244.8</v>
      </c>
      <c r="L352" s="303">
        <v>0</v>
      </c>
      <c r="M352" s="304">
        <v>0</v>
      </c>
      <c r="N352" s="302">
        <v>12058</v>
      </c>
      <c r="O352" s="302">
        <v>62</v>
      </c>
      <c r="P352" s="302">
        <v>5411.1049999999996</v>
      </c>
      <c r="Q352" s="302">
        <v>6</v>
      </c>
    </row>
    <row r="353" spans="1:17" x14ac:dyDescent="0.2">
      <c r="A353" s="283">
        <v>301</v>
      </c>
      <c r="B353" s="283" t="s">
        <v>381</v>
      </c>
      <c r="C353" s="302">
        <v>47934</v>
      </c>
      <c r="D353" s="302">
        <v>9095</v>
      </c>
      <c r="E353" s="302">
        <v>7643</v>
      </c>
      <c r="F353" s="302">
        <v>2770</v>
      </c>
      <c r="G353" s="302">
        <v>0</v>
      </c>
      <c r="H353" s="302">
        <v>0</v>
      </c>
      <c r="I353" s="302">
        <v>60160</v>
      </c>
      <c r="J353" s="302">
        <v>1094.3800000000001</v>
      </c>
      <c r="K353" s="302">
        <v>4166.3999999999996</v>
      </c>
      <c r="L353" s="303">
        <v>0</v>
      </c>
      <c r="M353" s="304">
        <v>0</v>
      </c>
      <c r="N353" s="302">
        <v>4092</v>
      </c>
      <c r="O353" s="302">
        <v>202</v>
      </c>
      <c r="P353" s="302">
        <v>38520.279000000002</v>
      </c>
      <c r="Q353" s="302">
        <v>1</v>
      </c>
    </row>
    <row r="354" spans="1:17" x14ac:dyDescent="0.2">
      <c r="A354" s="283">
        <v>1896</v>
      </c>
      <c r="B354" s="283" t="s">
        <v>382</v>
      </c>
      <c r="C354" s="302">
        <v>22685</v>
      </c>
      <c r="D354" s="302">
        <v>5645</v>
      </c>
      <c r="E354" s="302">
        <v>2289</v>
      </c>
      <c r="F354" s="302">
        <v>290</v>
      </c>
      <c r="G354" s="302">
        <v>0</v>
      </c>
      <c r="H354" s="302">
        <v>0</v>
      </c>
      <c r="I354" s="302">
        <v>7250</v>
      </c>
      <c r="J354" s="302">
        <v>0</v>
      </c>
      <c r="K354" s="302">
        <v>425.6</v>
      </c>
      <c r="L354" s="303">
        <v>0</v>
      </c>
      <c r="M354" s="304">
        <v>0</v>
      </c>
      <c r="N354" s="302">
        <v>8227</v>
      </c>
      <c r="O354" s="302">
        <v>559</v>
      </c>
      <c r="P354" s="302">
        <v>6529.0460000000003</v>
      </c>
      <c r="Q354" s="302">
        <v>4</v>
      </c>
    </row>
    <row r="355" spans="1:17" x14ac:dyDescent="0.2">
      <c r="A355" s="283">
        <v>642</v>
      </c>
      <c r="B355" s="283" t="s">
        <v>383</v>
      </c>
      <c r="C355" s="302">
        <v>44737</v>
      </c>
      <c r="D355" s="302">
        <v>8703</v>
      </c>
      <c r="E355" s="302">
        <v>6477</v>
      </c>
      <c r="F355" s="302">
        <v>4480</v>
      </c>
      <c r="G355" s="302">
        <v>0</v>
      </c>
      <c r="H355" s="302">
        <v>0</v>
      </c>
      <c r="I355" s="302">
        <v>21540</v>
      </c>
      <c r="J355" s="302">
        <v>562.32000000000005</v>
      </c>
      <c r="K355" s="302">
        <v>2523.1999999999998</v>
      </c>
      <c r="L355" s="303">
        <v>0</v>
      </c>
      <c r="M355" s="304">
        <v>0</v>
      </c>
      <c r="N355" s="302">
        <v>2028</v>
      </c>
      <c r="O355" s="302">
        <v>249</v>
      </c>
      <c r="P355" s="302">
        <v>43318.023999999998</v>
      </c>
      <c r="Q355" s="302">
        <v>3</v>
      </c>
    </row>
    <row r="356" spans="1:17" x14ac:dyDescent="0.2">
      <c r="A356" s="283">
        <v>193</v>
      </c>
      <c r="B356" s="283" t="s">
        <v>384</v>
      </c>
      <c r="C356" s="302">
        <v>128840</v>
      </c>
      <c r="D356" s="302">
        <v>27136</v>
      </c>
      <c r="E356" s="302">
        <v>18259</v>
      </c>
      <c r="F356" s="302">
        <v>7405</v>
      </c>
      <c r="G356" s="302">
        <v>0</v>
      </c>
      <c r="H356" s="302">
        <v>0</v>
      </c>
      <c r="I356" s="302">
        <v>242220</v>
      </c>
      <c r="J356" s="302">
        <v>7305.6535999999996</v>
      </c>
      <c r="K356" s="302">
        <v>7888.8</v>
      </c>
      <c r="L356" s="303">
        <v>0</v>
      </c>
      <c r="M356" s="304">
        <v>0</v>
      </c>
      <c r="N356" s="302">
        <v>11062</v>
      </c>
      <c r="O356" s="302">
        <v>875</v>
      </c>
      <c r="P356" s="302">
        <v>125485.47</v>
      </c>
      <c r="Q356" s="302">
        <v>3</v>
      </c>
    </row>
    <row r="357" spans="1:17" x14ac:dyDescent="0.2">
      <c r="A357" s="283">
        <v>9999</v>
      </c>
      <c r="B357" s="283" t="s">
        <v>505</v>
      </c>
      <c r="C357" s="302">
        <f>SUM(C5:C356)</f>
        <v>17407585</v>
      </c>
      <c r="D357" s="302">
        <f t="shared" ref="D357:Q357" si="0">SUM(D5:D356)</f>
        <v>3337245</v>
      </c>
      <c r="E357" s="302">
        <f t="shared" si="0"/>
        <v>2430777</v>
      </c>
      <c r="F357" s="302">
        <f t="shared" si="0"/>
        <v>1509020</v>
      </c>
      <c r="G357" s="302">
        <f t="shared" si="0"/>
        <v>119389.99999999997</v>
      </c>
      <c r="H357" s="302">
        <f t="shared" si="0"/>
        <v>14647.899999999998</v>
      </c>
      <c r="I357" s="302">
        <f t="shared" si="0"/>
        <v>17407510</v>
      </c>
      <c r="J357" s="302">
        <f t="shared" si="0"/>
        <v>372693.30100000015</v>
      </c>
      <c r="K357" s="302">
        <f t="shared" si="0"/>
        <v>694064.00000000012</v>
      </c>
      <c r="L357" s="302">
        <f t="shared" si="0"/>
        <v>11518.499999999984</v>
      </c>
      <c r="M357" s="302">
        <f t="shared" si="0"/>
        <v>22480.199999999997</v>
      </c>
      <c r="N357" s="302">
        <f t="shared" si="0"/>
        <v>3363472</v>
      </c>
      <c r="O357" s="302">
        <f t="shared" si="0"/>
        <v>196482</v>
      </c>
      <c r="P357" s="302">
        <f t="shared" si="0"/>
        <v>16738899.054999996</v>
      </c>
      <c r="Q357" s="302">
        <f t="shared" si="0"/>
        <v>3360</v>
      </c>
    </row>
    <row r="358" spans="1:17" x14ac:dyDescent="0.2">
      <c r="C358" s="302"/>
      <c r="E358" s="302"/>
      <c r="F358" s="302"/>
      <c r="G358" s="302"/>
      <c r="H358" s="302"/>
      <c r="I358" s="302"/>
      <c r="J358" s="302"/>
      <c r="K358" s="302"/>
      <c r="L358" s="302"/>
      <c r="M358" s="302"/>
      <c r="N358" s="302"/>
      <c r="O358" s="302"/>
      <c r="P358" s="302"/>
      <c r="Q358" s="302"/>
    </row>
    <row r="359" spans="1:17" x14ac:dyDescent="0.2">
      <c r="L359" s="303"/>
    </row>
  </sheetData>
  <sheetProtection algorithmName="SHA-512" hashValue="01y/KXXw2dpVM1GIrX12RqBqnBqSeQJCqAc4tE7Os6pXizqmq+LOOp1kesiFkSseISZnIMUMp//3RhRIRDhjDw==" saltValue="1/nkyjElFgecRaDanSX7OA==" spinCount="100000" sheet="1" objects="1" scenarios="1"/>
  <printOptions gridLines="1"/>
  <pageMargins left="0.70866141732283472" right="0.70866141732283472" top="0.74803149606299213" bottom="0.74803149606299213" header="0.31496062992125984" footer="0.31496062992125984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M935"/>
  <sheetViews>
    <sheetView zoomScale="87" zoomScaleNormal="87" zoomScaleSheetLayoutView="85" workbookViewId="0">
      <pane ySplit="13" topLeftCell="A14" activePane="bottomLeft" state="frozen"/>
      <selection pane="bottomLeft" activeCell="B2" sqref="B2"/>
    </sheetView>
  </sheetViews>
  <sheetFormatPr defaultColWidth="9.140625" defaultRowHeight="12" customHeight="1" x14ac:dyDescent="0.2"/>
  <cols>
    <col min="1" max="1" width="3.7109375" style="83" customWidth="1"/>
    <col min="2" max="2" width="2.7109375" style="83" customWidth="1"/>
    <col min="3" max="3" width="2.7109375" style="84" customWidth="1"/>
    <col min="4" max="4" width="50.7109375" style="83" customWidth="1"/>
    <col min="5" max="5" width="1.7109375" style="84" customWidth="1"/>
    <col min="6" max="6" width="14.85546875" style="84" hidden="1" customWidth="1"/>
    <col min="7" max="7" width="16" style="84" customWidth="1"/>
    <col min="8" max="8" width="16" style="84" bestFit="1" customWidth="1"/>
    <col min="9" max="9" width="16.7109375" style="84" customWidth="1"/>
    <col min="10" max="10" width="16.28515625" style="83" customWidth="1"/>
    <col min="11" max="12" width="2.7109375" style="84" customWidth="1"/>
    <col min="13" max="13" width="1.7109375" style="84" customWidth="1"/>
    <col min="14" max="14" width="17.140625" style="226" customWidth="1"/>
    <col min="15" max="15" width="1.7109375" style="84" customWidth="1"/>
    <col min="16" max="16" width="15.140625" style="84" customWidth="1"/>
    <col min="17" max="17" width="13.7109375" style="84" customWidth="1"/>
    <col min="18" max="18" width="15.5703125" style="84" customWidth="1"/>
    <col min="19" max="19" width="1.5703125" style="83" customWidth="1"/>
    <col min="20" max="20" width="2.7109375" style="83" customWidth="1"/>
    <col min="21" max="22" width="16.85546875" style="83" customWidth="1"/>
    <col min="23" max="23" width="6.42578125" style="85" customWidth="1"/>
    <col min="24" max="24" width="10.85546875" style="86" customWidth="1"/>
    <col min="25" max="25" width="10.85546875" style="84" customWidth="1"/>
    <col min="26" max="27" width="10.85546875" style="83" customWidth="1"/>
    <col min="28" max="42" width="16.85546875" style="83" customWidth="1"/>
    <col min="43" max="16384" width="9.140625" style="83"/>
  </cols>
  <sheetData>
    <row r="1" spans="2:25" ht="12.75" customHeight="1" x14ac:dyDescent="0.2"/>
    <row r="2" spans="2:25" ht="12" customHeight="1" x14ac:dyDescent="0.2">
      <c r="B2" s="103"/>
      <c r="C2" s="104"/>
      <c r="D2" s="105"/>
      <c r="E2" s="104"/>
      <c r="F2" s="104"/>
      <c r="G2" s="104"/>
      <c r="H2" s="104"/>
      <c r="I2" s="104"/>
      <c r="J2" s="105"/>
      <c r="K2" s="106"/>
      <c r="L2" s="83"/>
      <c r="M2" s="223"/>
      <c r="N2" s="85"/>
      <c r="O2" s="86"/>
      <c r="Q2" s="83"/>
      <c r="R2" s="83"/>
      <c r="W2" s="83"/>
      <c r="X2" s="83"/>
      <c r="Y2" s="83"/>
    </row>
    <row r="3" spans="2:25" ht="12.75" x14ac:dyDescent="0.2">
      <c r="B3" s="107"/>
      <c r="C3" s="108"/>
      <c r="D3" s="109"/>
      <c r="E3" s="108"/>
      <c r="F3" s="108"/>
      <c r="G3" s="108"/>
      <c r="H3" s="108"/>
      <c r="I3" s="108"/>
      <c r="J3" s="109"/>
      <c r="K3" s="110"/>
      <c r="L3" s="83"/>
      <c r="M3" s="223"/>
      <c r="N3" s="85"/>
      <c r="O3" s="86"/>
      <c r="Q3" s="83"/>
      <c r="R3" s="83"/>
      <c r="W3" s="83"/>
      <c r="X3" s="83"/>
      <c r="Y3" s="83"/>
    </row>
    <row r="4" spans="2:25" ht="18.75" x14ac:dyDescent="0.3">
      <c r="B4" s="107"/>
      <c r="C4" s="126" t="s">
        <v>516</v>
      </c>
      <c r="D4" s="109"/>
      <c r="E4" s="108"/>
      <c r="F4" s="108"/>
      <c r="G4" s="108"/>
      <c r="H4" s="108"/>
      <c r="I4" s="108"/>
      <c r="J4" s="109"/>
      <c r="K4" s="111"/>
      <c r="L4" s="83"/>
      <c r="M4" s="223"/>
      <c r="N4" s="85"/>
      <c r="O4" s="86"/>
      <c r="Q4" s="83"/>
      <c r="R4" s="83"/>
      <c r="W4" s="83"/>
      <c r="X4" s="83"/>
      <c r="Y4" s="83"/>
    </row>
    <row r="5" spans="2:25" ht="12" customHeight="1" x14ac:dyDescent="0.2">
      <c r="B5" s="107"/>
      <c r="C5" s="108"/>
      <c r="D5" s="109"/>
      <c r="E5" s="108"/>
      <c r="F5" s="108"/>
      <c r="G5" s="108"/>
      <c r="H5" s="108"/>
      <c r="I5" s="108"/>
      <c r="J5" s="109"/>
      <c r="K5" s="111"/>
      <c r="L5" s="83"/>
      <c r="M5" s="223"/>
      <c r="N5" s="85"/>
      <c r="O5" s="86"/>
      <c r="Q5" s="83"/>
      <c r="R5" s="83"/>
      <c r="W5" s="83"/>
      <c r="X5" s="83"/>
      <c r="Y5" s="83"/>
    </row>
    <row r="6" spans="2:25" ht="12" customHeight="1" x14ac:dyDescent="0.2">
      <c r="B6" s="107"/>
      <c r="C6" s="108"/>
      <c r="D6" s="109"/>
      <c r="E6" s="108"/>
      <c r="F6" s="108"/>
      <c r="G6" s="108"/>
      <c r="H6" s="108"/>
      <c r="I6" s="108"/>
      <c r="J6" s="109"/>
      <c r="K6" s="111"/>
      <c r="L6" s="83"/>
      <c r="M6" s="223"/>
      <c r="N6" s="85"/>
      <c r="O6" s="86"/>
      <c r="Q6" s="83"/>
      <c r="R6" s="83"/>
      <c r="W6" s="83"/>
      <c r="X6" s="83"/>
      <c r="Y6" s="83"/>
    </row>
    <row r="7" spans="2:25" ht="12" customHeight="1" x14ac:dyDescent="0.2">
      <c r="B7" s="107"/>
      <c r="C7" s="108"/>
      <c r="D7" s="109"/>
      <c r="E7" s="108"/>
      <c r="F7" s="108"/>
      <c r="G7" s="108"/>
      <c r="H7" s="108"/>
      <c r="I7" s="108"/>
      <c r="J7" s="109"/>
      <c r="K7" s="111"/>
      <c r="L7" s="83"/>
      <c r="M7" s="223"/>
      <c r="N7" s="85"/>
      <c r="O7" s="86"/>
      <c r="Q7" s="83"/>
      <c r="R7" s="83"/>
      <c r="W7" s="83"/>
      <c r="X7" s="83"/>
      <c r="Y7" s="83"/>
    </row>
    <row r="8" spans="2:25" ht="12" customHeight="1" x14ac:dyDescent="0.2">
      <c r="B8" s="107"/>
      <c r="C8" s="132"/>
      <c r="D8" s="133"/>
      <c r="E8" s="132"/>
      <c r="F8" s="132"/>
      <c r="G8" s="132"/>
      <c r="H8" s="132"/>
      <c r="I8" s="132"/>
      <c r="J8" s="133"/>
      <c r="K8" s="111"/>
      <c r="L8" s="83"/>
      <c r="M8" s="223"/>
      <c r="N8" s="85"/>
      <c r="O8" s="86"/>
      <c r="Q8" s="83"/>
      <c r="R8" s="83"/>
      <c r="W8" s="83"/>
      <c r="X8" s="83"/>
      <c r="Y8" s="83"/>
    </row>
    <row r="9" spans="2:25" ht="12" customHeight="1" x14ac:dyDescent="0.2">
      <c r="B9" s="107"/>
      <c r="C9" s="133"/>
      <c r="D9" s="139" t="s">
        <v>573</v>
      </c>
      <c r="E9" s="83"/>
      <c r="F9" s="307" t="str">
        <f>+'Uitk 2021 tm 2024'!D7</f>
        <v>Nederland</v>
      </c>
      <c r="G9" s="308"/>
      <c r="H9" s="309"/>
      <c r="I9" s="279"/>
      <c r="J9" s="140"/>
      <c r="K9" s="110"/>
      <c r="L9" s="83"/>
      <c r="M9" s="223"/>
      <c r="N9" s="85"/>
      <c r="O9" s="86"/>
      <c r="Q9" s="83"/>
      <c r="R9" s="83"/>
      <c r="W9" s="83"/>
      <c r="X9" s="83"/>
      <c r="Y9" s="83"/>
    </row>
    <row r="10" spans="2:25" ht="12" customHeight="1" x14ac:dyDescent="0.2">
      <c r="B10" s="112"/>
      <c r="C10" s="127"/>
      <c r="D10" s="129"/>
      <c r="E10" s="131"/>
      <c r="F10" s="131"/>
      <c r="G10" s="131"/>
      <c r="H10" s="131"/>
      <c r="I10" s="131"/>
      <c r="J10" s="130"/>
      <c r="K10" s="115"/>
      <c r="L10" s="83"/>
      <c r="M10" s="223"/>
      <c r="N10" s="85"/>
      <c r="O10" s="86"/>
      <c r="Q10" s="83"/>
      <c r="R10" s="83"/>
      <c r="W10" s="83"/>
      <c r="X10" s="83"/>
      <c r="Y10" s="83"/>
    </row>
    <row r="11" spans="2:25" ht="12" customHeight="1" x14ac:dyDescent="0.2">
      <c r="B11" s="112"/>
      <c r="C11" s="34"/>
      <c r="D11" s="35"/>
      <c r="E11" s="114"/>
      <c r="F11" s="114"/>
      <c r="G11" s="114"/>
      <c r="H11" s="114"/>
      <c r="I11" s="114"/>
      <c r="J11" s="113"/>
      <c r="K11" s="115"/>
      <c r="L11" s="83"/>
      <c r="M11" s="223"/>
      <c r="N11" s="85"/>
      <c r="O11" s="86"/>
      <c r="Q11" s="83"/>
      <c r="R11" s="83"/>
      <c r="W11" s="83"/>
      <c r="X11" s="83"/>
      <c r="Y11" s="83"/>
    </row>
    <row r="12" spans="2:25" ht="12" customHeight="1" x14ac:dyDescent="0.2">
      <c r="B12" s="112"/>
      <c r="C12" s="87"/>
      <c r="D12" s="88"/>
      <c r="E12" s="90"/>
      <c r="F12" s="90"/>
      <c r="G12" s="90"/>
      <c r="H12" s="90"/>
      <c r="I12" s="90"/>
      <c r="J12" s="89"/>
      <c r="K12" s="115"/>
      <c r="L12" s="83"/>
      <c r="M12" s="223"/>
      <c r="N12" s="85"/>
      <c r="O12" s="86"/>
      <c r="Q12" s="83"/>
      <c r="R12" s="83"/>
      <c r="W12" s="83"/>
      <c r="X12" s="83"/>
      <c r="Y12" s="83"/>
    </row>
    <row r="13" spans="2:25" ht="12" customHeight="1" x14ac:dyDescent="0.2">
      <c r="B13" s="112"/>
      <c r="C13" s="127"/>
      <c r="D13" s="141"/>
      <c r="E13" s="131"/>
      <c r="F13" s="142">
        <v>2013</v>
      </c>
      <c r="G13" s="142">
        <f>tab!C2</f>
        <v>2021</v>
      </c>
      <c r="H13" s="142">
        <f>+G13+1</f>
        <v>2022</v>
      </c>
      <c r="I13" s="142">
        <f>+H13+1</f>
        <v>2023</v>
      </c>
      <c r="J13" s="142">
        <f>+I13+1</f>
        <v>2024</v>
      </c>
      <c r="K13" s="115"/>
      <c r="L13" s="83"/>
      <c r="M13" s="223"/>
      <c r="N13" s="85"/>
      <c r="O13" s="86"/>
      <c r="Q13" s="83"/>
      <c r="R13" s="83"/>
      <c r="W13" s="83"/>
      <c r="X13" s="83"/>
      <c r="Y13" s="83"/>
    </row>
    <row r="14" spans="2:25" ht="12" customHeight="1" x14ac:dyDescent="0.2">
      <c r="B14" s="107"/>
      <c r="C14" s="132"/>
      <c r="D14" s="141" t="s">
        <v>572</v>
      </c>
      <c r="E14" s="83"/>
      <c r="F14" s="83"/>
      <c r="G14" s="83"/>
      <c r="H14" s="83"/>
      <c r="I14" s="83"/>
      <c r="K14" s="110"/>
      <c r="L14" s="83"/>
      <c r="M14" s="223"/>
      <c r="N14" s="83"/>
      <c r="O14" s="83"/>
      <c r="P14" s="83"/>
      <c r="Q14" s="83"/>
      <c r="R14" s="83"/>
      <c r="W14" s="83"/>
      <c r="X14" s="83"/>
      <c r="Y14" s="83"/>
    </row>
    <row r="15" spans="2:25" ht="12" customHeight="1" x14ac:dyDescent="0.2">
      <c r="B15" s="116"/>
      <c r="C15" s="134"/>
      <c r="D15" s="128" t="s">
        <v>460</v>
      </c>
      <c r="E15" s="134"/>
      <c r="F15" s="159" t="e">
        <f>IF(SUM(F16:F17)=0,'Uitk 2021 tm 2024'!#REF!,SUM(F16:F17))</f>
        <v>#REF!</v>
      </c>
      <c r="G15" s="159">
        <f>IF(SUM(G16:G17)=0,'Uitk 2021 tm 2024'!J21,SUM(G16:G17))</f>
        <v>141904126.3218174</v>
      </c>
      <c r="H15" s="159">
        <f>IF(SUM(H16:H17)=0,'Uitk 2021 tm 2024'!T21,SUM(H16:H17))</f>
        <v>144274839.64938951</v>
      </c>
      <c r="I15" s="159">
        <f>IF(SUM(I16:I17)=0,'Uitk 2021 tm 2024'!J83,SUM(I16:I17))</f>
        <v>145714201.31255832</v>
      </c>
      <c r="J15" s="159">
        <f>IF(SUM(J16:J17)=0,'Uitk 2021 tm 2024'!T83,SUM(J16:J17))</f>
        <v>147407567.97510985</v>
      </c>
      <c r="K15" s="111"/>
      <c r="L15" s="83"/>
      <c r="M15" s="223"/>
      <c r="N15" s="83"/>
      <c r="O15" s="83"/>
      <c r="P15" s="83"/>
      <c r="Q15" s="83"/>
      <c r="R15" s="83"/>
      <c r="W15" s="83"/>
      <c r="X15" s="83"/>
      <c r="Y15" s="83"/>
    </row>
    <row r="16" spans="2:25" ht="12" customHeight="1" x14ac:dyDescent="0.2">
      <c r="B16" s="116"/>
      <c r="C16" s="134"/>
      <c r="D16" s="150" t="s">
        <v>517</v>
      </c>
      <c r="E16" s="132"/>
      <c r="F16" s="222">
        <v>0</v>
      </c>
      <c r="G16" s="151">
        <f>IF('Uitk 2021 tm 2024'!H22=0,0,'Uitk 2021 tm 2024'!J22)</f>
        <v>0</v>
      </c>
      <c r="H16" s="151">
        <f>IF('Uitk 2021 tm 2024'!R22=0,0,'Uitk 2021 tm 2024'!T22)</f>
        <v>0</v>
      </c>
      <c r="I16" s="151">
        <f>IF('Uitk 2021 tm 2024'!H84=0,0,'Uitk 2021 tm 2024'!J84)</f>
        <v>0</v>
      </c>
      <c r="J16" s="151">
        <f>IF('Uitk 2021 tm 2024'!I84=0,0,'Uitk 2021 tm 2024'!T84)</f>
        <v>0</v>
      </c>
      <c r="K16" s="111"/>
      <c r="L16" s="83"/>
      <c r="M16" s="223"/>
      <c r="N16" s="83"/>
      <c r="O16" s="83"/>
      <c r="P16" s="83"/>
      <c r="Q16" s="83"/>
      <c r="R16" s="83"/>
      <c r="W16" s="83"/>
      <c r="X16" s="83"/>
      <c r="Y16" s="83"/>
    </row>
    <row r="17" spans="2:25" ht="12" customHeight="1" x14ac:dyDescent="0.2">
      <c r="B17" s="116"/>
      <c r="C17" s="134"/>
      <c r="D17" s="150" t="s">
        <v>449</v>
      </c>
      <c r="E17" s="132"/>
      <c r="F17" s="222">
        <v>0</v>
      </c>
      <c r="G17" s="151">
        <f>IF('Uitk 2021 tm 2024'!H23=0,0,'Uitk 2021 tm 2024'!J23)</f>
        <v>0</v>
      </c>
      <c r="H17" s="151">
        <f>IF('Uitk 2021 tm 2024'!R23=0,0,'Uitk 2021 tm 2024'!T23)</f>
        <v>0</v>
      </c>
      <c r="I17" s="151">
        <f>IF('Uitk 2021 tm 2024'!H85=0,0,'Uitk 2021 tm 2024'!J85)</f>
        <v>0</v>
      </c>
      <c r="J17" s="151">
        <f>IF('Uitk 2021 tm 2024'!I85=0,0,'Uitk 2021 tm 2024'!T85)</f>
        <v>0</v>
      </c>
      <c r="K17" s="111"/>
      <c r="L17" s="83"/>
      <c r="M17" s="223"/>
      <c r="N17" s="83"/>
      <c r="O17" s="83"/>
      <c r="P17" s="83"/>
      <c r="Q17" s="83"/>
      <c r="R17" s="83"/>
      <c r="W17" s="83"/>
      <c r="X17" s="83"/>
      <c r="Y17" s="83"/>
    </row>
    <row r="18" spans="2:25" ht="12" customHeight="1" x14ac:dyDescent="0.2">
      <c r="B18" s="116"/>
      <c r="C18" s="134"/>
      <c r="D18" s="150"/>
      <c r="E18" s="132"/>
      <c r="F18" s="83"/>
      <c r="G18" s="83"/>
      <c r="H18" s="83"/>
      <c r="I18" s="83"/>
      <c r="K18" s="111"/>
      <c r="L18" s="83"/>
      <c r="M18" s="223"/>
      <c r="N18" s="83"/>
      <c r="O18" s="83"/>
      <c r="P18" s="83"/>
      <c r="Q18" s="83"/>
      <c r="R18" s="83"/>
      <c r="W18" s="83"/>
      <c r="X18" s="83"/>
      <c r="Y18" s="83"/>
    </row>
    <row r="19" spans="2:25" ht="12" customHeight="1" x14ac:dyDescent="0.2">
      <c r="B19" s="116"/>
      <c r="C19" s="134"/>
      <c r="D19" s="128" t="s">
        <v>461</v>
      </c>
      <c r="E19" s="134"/>
      <c r="F19" s="159" t="e">
        <f>(F20+F21)</f>
        <v>#REF!</v>
      </c>
      <c r="G19" s="159">
        <f>(G20+G21)</f>
        <v>399232144.20863998</v>
      </c>
      <c r="H19" s="159">
        <f>(H20+H21)</f>
        <v>405901893.63455999</v>
      </c>
      <c r="I19" s="159">
        <f>(I20+I21)</f>
        <v>409951384.35743999</v>
      </c>
      <c r="J19" s="159">
        <f>(J20+J21)</f>
        <v>414715491.09024006</v>
      </c>
      <c r="K19" s="111"/>
      <c r="L19" s="83"/>
      <c r="M19" s="223"/>
      <c r="N19" s="83"/>
      <c r="O19" s="83"/>
      <c r="P19" s="83"/>
      <c r="Q19" s="83"/>
      <c r="R19" s="83"/>
      <c r="W19" s="83"/>
      <c r="X19" s="83"/>
      <c r="Y19" s="83"/>
    </row>
    <row r="20" spans="2:25" ht="12" customHeight="1" x14ac:dyDescent="0.2">
      <c r="B20" s="107"/>
      <c r="C20" s="132"/>
      <c r="D20" s="150" t="s">
        <v>417</v>
      </c>
      <c r="E20" s="132"/>
      <c r="F20" s="151" t="e">
        <f>+'Uitk 2021 tm 2024'!#REF!</f>
        <v>#REF!</v>
      </c>
      <c r="G20" s="151">
        <f>+'Uitk 2021 tm 2024'!J52</f>
        <v>390922219.77983999</v>
      </c>
      <c r="H20" s="151">
        <f>+'Uitk 2021 tm 2024'!T52</f>
        <v>397453139.91935998</v>
      </c>
      <c r="I20" s="151">
        <f>+'Uitk 2021 tm 2024'!J114</f>
        <v>401418341.43264002</v>
      </c>
      <c r="J20" s="151">
        <f>+'Uitk 2021 tm 2024'!T114</f>
        <v>406083284.38944006</v>
      </c>
      <c r="K20" s="117"/>
      <c r="L20" s="83"/>
      <c r="M20" s="223"/>
      <c r="N20" s="83"/>
      <c r="O20" s="83"/>
      <c r="P20" s="83"/>
      <c r="Q20" s="83"/>
      <c r="R20" s="83"/>
      <c r="W20" s="83"/>
      <c r="X20" s="83"/>
      <c r="Y20" s="83"/>
    </row>
    <row r="21" spans="2:25" ht="12" customHeight="1" x14ac:dyDescent="0.2">
      <c r="B21" s="107"/>
      <c r="C21" s="132"/>
      <c r="D21" s="150" t="s">
        <v>450</v>
      </c>
      <c r="E21" s="132"/>
      <c r="F21" s="151" t="e">
        <f>+'Uitk 2021 tm 2024'!#REF!</f>
        <v>#REF!</v>
      </c>
      <c r="G21" s="151">
        <f>+'Uitk 2021 tm 2024'!J53</f>
        <v>8309924.4287999989</v>
      </c>
      <c r="H21" s="151">
        <f>+'Uitk 2021 tm 2024'!T53</f>
        <v>8448753.7151999995</v>
      </c>
      <c r="I21" s="151">
        <f>+'Uitk 2021 tm 2024'!J115</f>
        <v>8533042.9247999992</v>
      </c>
      <c r="J21" s="151">
        <f>+'Uitk 2021 tm 2024'!T115</f>
        <v>8632206.7007999998</v>
      </c>
      <c r="K21" s="117"/>
      <c r="L21" s="83"/>
      <c r="M21" s="223"/>
      <c r="N21" s="83"/>
      <c r="O21" s="83"/>
      <c r="P21" s="83"/>
      <c r="Q21" s="83"/>
      <c r="R21" s="83"/>
      <c r="W21" s="83"/>
      <c r="X21" s="83"/>
      <c r="Y21" s="83"/>
    </row>
    <row r="22" spans="2:25" ht="12" customHeight="1" x14ac:dyDescent="0.2">
      <c r="B22" s="116"/>
      <c r="C22" s="134"/>
      <c r="D22" s="128"/>
      <c r="E22" s="134"/>
      <c r="F22" s="83"/>
      <c r="G22" s="83"/>
      <c r="H22" s="83"/>
      <c r="I22" s="83"/>
      <c r="K22" s="118"/>
      <c r="L22" s="83"/>
      <c r="M22" s="223"/>
      <c r="N22" s="83"/>
      <c r="O22" s="83"/>
      <c r="P22" s="83"/>
      <c r="Q22" s="83"/>
      <c r="R22" s="83"/>
      <c r="W22" s="83"/>
      <c r="X22" s="83"/>
      <c r="Y22" s="83"/>
    </row>
    <row r="23" spans="2:25" ht="12" customHeight="1" x14ac:dyDescent="0.2">
      <c r="B23" s="107"/>
      <c r="C23" s="132"/>
      <c r="D23" s="128" t="s">
        <v>462</v>
      </c>
      <c r="E23" s="132"/>
      <c r="F23" s="132"/>
      <c r="G23" s="132"/>
      <c r="H23" s="132"/>
      <c r="I23" s="132"/>
      <c r="J23" s="132"/>
      <c r="K23" s="110"/>
      <c r="L23" s="83"/>
      <c r="M23" s="223"/>
      <c r="N23" s="83"/>
      <c r="O23" s="83"/>
      <c r="P23" s="83"/>
      <c r="Q23" s="83"/>
      <c r="R23" s="83"/>
      <c r="W23" s="83"/>
      <c r="X23" s="83"/>
      <c r="Y23" s="83"/>
    </row>
    <row r="24" spans="2:25" ht="12" customHeight="1" x14ac:dyDescent="0.2">
      <c r="B24" s="107"/>
      <c r="C24" s="132"/>
      <c r="D24" s="133" t="s">
        <v>463</v>
      </c>
      <c r="E24" s="132"/>
      <c r="F24" s="151" t="e">
        <f>+'Uitk 2021 tm 2024'!#REF!</f>
        <v>#REF!</v>
      </c>
      <c r="G24" s="151">
        <f>+'Uitk 2021 tm 2024'!J32</f>
        <v>1415403067.7909744</v>
      </c>
      <c r="H24" s="151">
        <f>+'Uitk 2021 tm 2024'!T32</f>
        <v>1436151769.6286745</v>
      </c>
      <c r="I24" s="151">
        <f>+'Uitk 2021 tm 2024'!J94</f>
        <v>1451111048.4635184</v>
      </c>
      <c r="J24" s="151">
        <f>+'Uitk 2021 tm 2024'!T94</f>
        <v>1470251034.9860308</v>
      </c>
      <c r="K24" s="110"/>
      <c r="L24" s="83"/>
      <c r="M24" s="223"/>
      <c r="N24" s="83"/>
      <c r="O24" s="83"/>
      <c r="P24" s="83"/>
      <c r="Q24" s="83"/>
      <c r="R24" s="83"/>
      <c r="W24" s="83"/>
      <c r="X24" s="83"/>
      <c r="Y24" s="83"/>
    </row>
    <row r="25" spans="2:25" ht="12" customHeight="1" x14ac:dyDescent="0.2">
      <c r="B25" s="107"/>
      <c r="C25" s="132"/>
      <c r="D25" s="133" t="s">
        <v>464</v>
      </c>
      <c r="E25" s="132"/>
      <c r="F25" s="151" t="e">
        <f>F15+F19</f>
        <v>#REF!</v>
      </c>
      <c r="G25" s="151">
        <f>G15+G19</f>
        <v>541136270.53045738</v>
      </c>
      <c r="H25" s="151">
        <f>H15+H19</f>
        <v>550176733.28394949</v>
      </c>
      <c r="I25" s="151">
        <f>I15+I19</f>
        <v>555665585.66999829</v>
      </c>
      <c r="J25" s="151">
        <f>J15+J19</f>
        <v>562123059.06534994</v>
      </c>
      <c r="K25" s="110"/>
      <c r="L25" s="83"/>
      <c r="M25" s="223"/>
      <c r="N25" s="83"/>
      <c r="O25" s="83"/>
      <c r="P25" s="83"/>
      <c r="Q25" s="83"/>
      <c r="R25" s="83"/>
      <c r="W25" s="83"/>
      <c r="X25" s="83"/>
      <c r="Y25" s="83"/>
    </row>
    <row r="26" spans="2:25" ht="12" customHeight="1" x14ac:dyDescent="0.2">
      <c r="B26" s="116"/>
      <c r="C26" s="134"/>
      <c r="D26" s="128" t="s">
        <v>523</v>
      </c>
      <c r="E26" s="134"/>
      <c r="F26" s="159" t="e">
        <f>F24-F25</f>
        <v>#REF!</v>
      </c>
      <c r="G26" s="159">
        <f>G24-G25</f>
        <v>874266797.260517</v>
      </c>
      <c r="H26" s="159">
        <f>H24-H25</f>
        <v>885975036.34472501</v>
      </c>
      <c r="I26" s="159">
        <f>I24-I25</f>
        <v>895445462.79352009</v>
      </c>
      <c r="J26" s="159">
        <f>J24-J25</f>
        <v>908127975.92068088</v>
      </c>
      <c r="K26" s="119"/>
      <c r="L26" s="83"/>
      <c r="M26" s="223"/>
      <c r="N26" s="83"/>
      <c r="O26" s="83"/>
      <c r="P26" s="83"/>
      <c r="Q26" s="83"/>
      <c r="R26" s="83"/>
      <c r="W26" s="83"/>
      <c r="X26" s="83"/>
      <c r="Y26" s="83"/>
    </row>
    <row r="27" spans="2:25" ht="12" customHeight="1" x14ac:dyDescent="0.2">
      <c r="B27" s="116"/>
      <c r="C27" s="134"/>
      <c r="D27" s="128"/>
      <c r="E27" s="134"/>
      <c r="F27" s="135"/>
      <c r="G27" s="135"/>
      <c r="H27" s="135"/>
      <c r="I27" s="135"/>
      <c r="J27" s="135"/>
      <c r="K27" s="119"/>
      <c r="L27" s="83"/>
      <c r="M27" s="223"/>
      <c r="N27" s="83"/>
      <c r="O27" s="83"/>
      <c r="P27" s="83"/>
      <c r="Q27" s="83"/>
      <c r="R27" s="83"/>
      <c r="W27" s="83"/>
      <c r="X27" s="83"/>
      <c r="Y27" s="83"/>
    </row>
    <row r="28" spans="2:25" ht="12" customHeight="1" x14ac:dyDescent="0.2">
      <c r="B28" s="116"/>
      <c r="C28" s="134"/>
      <c r="D28" s="128" t="s">
        <v>521</v>
      </c>
      <c r="E28" s="134"/>
      <c r="F28" s="160" t="e">
        <f>+F15+F19+F26</f>
        <v>#REF!</v>
      </c>
      <c r="G28" s="160">
        <f>+G15+G19+G26</f>
        <v>1415403067.7909744</v>
      </c>
      <c r="H28" s="160">
        <f>+H15+H19+H26</f>
        <v>1436151769.6286745</v>
      </c>
      <c r="I28" s="160">
        <f>+I15+I19+I26</f>
        <v>1451111048.4635184</v>
      </c>
      <c r="J28" s="160">
        <f>+J15+J19+J26</f>
        <v>1470251034.9860308</v>
      </c>
      <c r="K28" s="119"/>
      <c r="L28" s="83"/>
      <c r="M28" s="223"/>
      <c r="N28" s="83"/>
      <c r="O28" s="83"/>
      <c r="P28" s="83"/>
      <c r="Q28" s="83"/>
      <c r="R28" s="83"/>
      <c r="W28" s="83"/>
      <c r="X28" s="83"/>
      <c r="Y28" s="83"/>
    </row>
    <row r="29" spans="2:25" ht="12" customHeight="1" x14ac:dyDescent="0.2">
      <c r="B29" s="107"/>
      <c r="C29" s="143"/>
      <c r="D29" s="153"/>
      <c r="E29" s="154"/>
      <c r="F29" s="154"/>
      <c r="G29" s="154"/>
      <c r="H29" s="155"/>
      <c r="I29" s="155"/>
      <c r="J29" s="155"/>
      <c r="K29" s="110"/>
      <c r="L29" s="83"/>
      <c r="M29" s="223"/>
      <c r="N29" s="83"/>
      <c r="O29" s="83"/>
      <c r="P29" s="83"/>
      <c r="Q29" s="83"/>
      <c r="R29" s="83"/>
      <c r="W29" s="83"/>
      <c r="X29" s="83"/>
      <c r="Y29" s="83"/>
    </row>
    <row r="30" spans="2:25" ht="12" customHeight="1" x14ac:dyDescent="0.2">
      <c r="B30" s="107"/>
      <c r="C30" s="108"/>
      <c r="D30" s="109"/>
      <c r="E30" s="108"/>
      <c r="F30" s="108"/>
      <c r="G30" s="108"/>
      <c r="H30" s="121"/>
      <c r="I30" s="121"/>
      <c r="J30" s="121"/>
      <c r="K30" s="110"/>
      <c r="L30" s="83"/>
      <c r="M30" s="223"/>
      <c r="N30" s="83"/>
      <c r="O30" s="83"/>
      <c r="P30" s="83"/>
      <c r="Q30" s="83"/>
      <c r="R30" s="83"/>
      <c r="W30" s="83"/>
      <c r="X30" s="83"/>
      <c r="Y30" s="83"/>
    </row>
    <row r="31" spans="2:25" ht="12" hidden="1" customHeight="1" x14ac:dyDescent="0.2">
      <c r="B31" s="107"/>
      <c r="C31" s="146"/>
      <c r="D31" s="147"/>
      <c r="E31" s="146"/>
      <c r="F31" s="146"/>
      <c r="G31" s="223"/>
      <c r="H31" s="224"/>
      <c r="I31" s="224"/>
      <c r="J31" s="224"/>
      <c r="K31" s="225"/>
      <c r="L31" s="223"/>
      <c r="M31" s="223"/>
      <c r="N31" s="83"/>
      <c r="O31" s="83"/>
      <c r="P31" s="83"/>
      <c r="Q31" s="83"/>
      <c r="R31" s="83"/>
      <c r="W31" s="83"/>
      <c r="X31" s="83"/>
      <c r="Y31" s="83"/>
    </row>
    <row r="32" spans="2:25" ht="12" hidden="1" customHeight="1" x14ac:dyDescent="0.2">
      <c r="B32" s="107"/>
      <c r="C32" s="132"/>
      <c r="D32" s="141" t="s">
        <v>578</v>
      </c>
      <c r="E32" s="132"/>
      <c r="F32" s="142"/>
      <c r="G32" s="223"/>
      <c r="H32" s="223"/>
      <c r="I32" s="223"/>
      <c r="J32" s="223"/>
      <c r="K32" s="225"/>
      <c r="L32" s="223"/>
      <c r="M32" s="223"/>
      <c r="N32" s="83"/>
      <c r="O32" s="83"/>
      <c r="P32" s="83"/>
      <c r="Q32" s="83"/>
      <c r="R32" s="83"/>
      <c r="W32" s="83"/>
      <c r="X32" s="83"/>
      <c r="Y32" s="83"/>
    </row>
    <row r="33" spans="2:25" ht="12" hidden="1" customHeight="1" x14ac:dyDescent="0.2">
      <c r="B33" s="107"/>
      <c r="C33" s="132"/>
      <c r="D33" s="133" t="s">
        <v>519</v>
      </c>
      <c r="E33" s="132"/>
      <c r="F33" s="152" t="e">
        <f>+#REF!*1000</f>
        <v>#REF!</v>
      </c>
      <c r="G33" s="152" t="s">
        <v>629</v>
      </c>
      <c r="H33" s="152" t="s">
        <v>629</v>
      </c>
      <c r="I33" s="152" t="s">
        <v>629</v>
      </c>
      <c r="J33" s="152" t="s">
        <v>629</v>
      </c>
      <c r="K33" s="110"/>
      <c r="L33" s="83"/>
      <c r="M33" s="223"/>
      <c r="N33" s="83"/>
      <c r="O33" s="191"/>
      <c r="P33" s="83"/>
      <c r="Q33" s="83"/>
      <c r="R33" s="83"/>
      <c r="W33" s="83"/>
      <c r="X33" s="83"/>
      <c r="Y33" s="83"/>
    </row>
    <row r="34" spans="2:25" ht="12" hidden="1" customHeight="1" x14ac:dyDescent="0.2">
      <c r="B34" s="107"/>
      <c r="C34" s="134"/>
      <c r="D34" s="133" t="s">
        <v>574</v>
      </c>
      <c r="E34" s="134"/>
      <c r="F34" s="152" t="e">
        <f>+#REF!*1000</f>
        <v>#REF!</v>
      </c>
      <c r="G34" s="152" t="s">
        <v>629</v>
      </c>
      <c r="H34" s="152" t="s">
        <v>629</v>
      </c>
      <c r="I34" s="152" t="s">
        <v>629</v>
      </c>
      <c r="J34" s="152" t="s">
        <v>629</v>
      </c>
      <c r="K34" s="110"/>
      <c r="L34" s="83"/>
      <c r="M34" s="223"/>
      <c r="N34" s="83"/>
      <c r="O34" s="191"/>
      <c r="P34" s="83"/>
      <c r="Q34" s="83"/>
      <c r="R34" s="83"/>
      <c r="W34" s="83"/>
      <c r="X34" s="83"/>
      <c r="Y34" s="83"/>
    </row>
    <row r="35" spans="2:25" ht="12" hidden="1" customHeight="1" x14ac:dyDescent="0.2">
      <c r="B35" s="107"/>
      <c r="C35" s="132"/>
      <c r="D35" s="133" t="s">
        <v>518</v>
      </c>
      <c r="E35" s="132"/>
      <c r="F35" s="152" t="e">
        <f>+#REF!*1000</f>
        <v>#REF!</v>
      </c>
      <c r="G35" s="152" t="s">
        <v>629</v>
      </c>
      <c r="H35" s="152" t="s">
        <v>629</v>
      </c>
      <c r="I35" s="152" t="s">
        <v>629</v>
      </c>
      <c r="J35" s="152" t="s">
        <v>629</v>
      </c>
      <c r="K35" s="110"/>
      <c r="L35" s="83"/>
      <c r="M35" s="223"/>
      <c r="N35" s="83"/>
      <c r="O35" s="191"/>
      <c r="P35" s="83"/>
      <c r="Q35" s="83"/>
      <c r="R35" s="83"/>
      <c r="W35" s="83"/>
      <c r="X35" s="83"/>
      <c r="Y35" s="83"/>
    </row>
    <row r="36" spans="2:25" ht="12" hidden="1" customHeight="1" x14ac:dyDescent="0.2">
      <c r="B36" s="107"/>
      <c r="C36" s="134"/>
      <c r="D36" s="128" t="s">
        <v>575</v>
      </c>
      <c r="E36" s="134"/>
      <c r="F36" s="161" t="e">
        <f>SUM(F33:F35)</f>
        <v>#REF!</v>
      </c>
      <c r="G36" s="152" t="s">
        <v>629</v>
      </c>
      <c r="H36" s="152" t="s">
        <v>629</v>
      </c>
      <c r="I36" s="152" t="s">
        <v>629</v>
      </c>
      <c r="J36" s="152" t="s">
        <v>629</v>
      </c>
      <c r="K36" s="110"/>
      <c r="L36" s="83"/>
      <c r="M36" s="223"/>
      <c r="N36" s="83"/>
      <c r="O36" s="83"/>
      <c r="P36" s="83"/>
      <c r="Q36" s="83"/>
      <c r="R36" s="83"/>
      <c r="W36" s="83"/>
      <c r="X36" s="83"/>
      <c r="Y36" s="83"/>
    </row>
    <row r="37" spans="2:25" ht="12" hidden="1" customHeight="1" thickBot="1" x14ac:dyDescent="0.25">
      <c r="B37" s="107"/>
      <c r="C37" s="143"/>
      <c r="D37" s="156"/>
      <c r="E37" s="157"/>
      <c r="F37" s="157"/>
      <c r="G37" s="157"/>
      <c r="H37" s="158"/>
      <c r="I37" s="158"/>
      <c r="J37" s="158"/>
      <c r="K37" s="110"/>
      <c r="L37" s="83"/>
      <c r="M37" s="223"/>
      <c r="N37" s="83"/>
      <c r="O37" s="83"/>
      <c r="P37" s="83"/>
      <c r="Q37" s="83"/>
      <c r="R37" s="83"/>
      <c r="W37" s="83"/>
      <c r="X37" s="83"/>
      <c r="Y37" s="83"/>
    </row>
    <row r="38" spans="2:25" ht="12" hidden="1" customHeight="1" thickTop="1" x14ac:dyDescent="0.2">
      <c r="B38" s="107"/>
      <c r="C38" s="146"/>
      <c r="D38" s="147"/>
      <c r="E38" s="146"/>
      <c r="F38" s="146"/>
      <c r="G38" s="146"/>
      <c r="H38" s="149"/>
      <c r="I38" s="149"/>
      <c r="J38" s="149"/>
      <c r="K38" s="110"/>
      <c r="L38" s="83"/>
      <c r="M38" s="223"/>
      <c r="N38" s="83"/>
      <c r="O38" s="83"/>
      <c r="P38" s="83"/>
      <c r="Q38" s="83"/>
      <c r="R38" s="83"/>
      <c r="W38" s="83"/>
      <c r="X38" s="83"/>
      <c r="Y38" s="83"/>
    </row>
    <row r="39" spans="2:25" ht="12" hidden="1" customHeight="1" x14ac:dyDescent="0.2">
      <c r="B39" s="107"/>
      <c r="C39" s="132"/>
      <c r="D39" s="141" t="s">
        <v>577</v>
      </c>
      <c r="E39" s="132"/>
      <c r="F39" s="142"/>
      <c r="G39" s="142"/>
      <c r="H39" s="142"/>
      <c r="I39" s="142"/>
      <c r="J39" s="142"/>
      <c r="K39" s="110"/>
      <c r="L39" s="83"/>
      <c r="M39" s="223"/>
      <c r="N39" s="83"/>
      <c r="O39" s="83"/>
      <c r="P39" s="83"/>
      <c r="Q39" s="83"/>
      <c r="R39" s="83"/>
      <c r="W39" s="83"/>
      <c r="X39" s="83"/>
      <c r="Y39" s="83"/>
    </row>
    <row r="40" spans="2:25" ht="12" hidden="1" customHeight="1" x14ac:dyDescent="0.2">
      <c r="B40" s="107"/>
      <c r="C40" s="132"/>
      <c r="D40" s="133" t="s">
        <v>519</v>
      </c>
      <c r="E40" s="132"/>
      <c r="F40" s="152" t="e">
        <f>+F15-F33</f>
        <v>#REF!</v>
      </c>
      <c r="G40" s="152" t="s">
        <v>629</v>
      </c>
      <c r="H40" s="152" t="s">
        <v>629</v>
      </c>
      <c r="I40" s="152" t="s">
        <v>629</v>
      </c>
      <c r="J40" s="152" t="s">
        <v>629</v>
      </c>
      <c r="K40" s="110"/>
      <c r="L40" s="83"/>
      <c r="M40" s="223"/>
      <c r="N40" s="83"/>
      <c r="O40" s="83"/>
      <c r="P40" s="83"/>
      <c r="Q40" s="83"/>
      <c r="R40" s="83"/>
      <c r="W40" s="83"/>
      <c r="X40" s="83"/>
      <c r="Y40" s="83"/>
    </row>
    <row r="41" spans="2:25" ht="12" hidden="1" customHeight="1" x14ac:dyDescent="0.2">
      <c r="B41" s="107"/>
      <c r="C41" s="134"/>
      <c r="D41" s="133" t="s">
        <v>627</v>
      </c>
      <c r="E41" s="134"/>
      <c r="F41" s="152" t="e">
        <f>+F19-F34</f>
        <v>#REF!</v>
      </c>
      <c r="G41" s="152" t="s">
        <v>629</v>
      </c>
      <c r="H41" s="152" t="s">
        <v>629</v>
      </c>
      <c r="I41" s="152" t="s">
        <v>629</v>
      </c>
      <c r="J41" s="152" t="s">
        <v>629</v>
      </c>
      <c r="K41" s="110"/>
      <c r="L41" s="83"/>
      <c r="M41" s="223"/>
      <c r="N41" s="83"/>
      <c r="O41" s="83"/>
      <c r="P41" s="83"/>
      <c r="Q41" s="83"/>
      <c r="R41" s="83"/>
      <c r="W41" s="83"/>
      <c r="X41" s="83"/>
      <c r="Y41" s="83"/>
    </row>
    <row r="42" spans="2:25" ht="12" hidden="1" customHeight="1" x14ac:dyDescent="0.2">
      <c r="B42" s="107"/>
      <c r="C42" s="132"/>
      <c r="D42" s="133" t="s">
        <v>628</v>
      </c>
      <c r="E42" s="132"/>
      <c r="F42" s="152" t="e">
        <f>+F26-F35</f>
        <v>#REF!</v>
      </c>
      <c r="G42" s="152" t="s">
        <v>629</v>
      </c>
      <c r="H42" s="152" t="s">
        <v>629</v>
      </c>
      <c r="I42" s="152" t="s">
        <v>629</v>
      </c>
      <c r="J42" s="152" t="s">
        <v>629</v>
      </c>
      <c r="K42" s="110"/>
      <c r="L42" s="83"/>
      <c r="M42" s="223"/>
      <c r="N42" s="83"/>
      <c r="O42" s="83"/>
      <c r="P42" s="83"/>
      <c r="Q42" s="83"/>
      <c r="R42" s="83"/>
      <c r="W42" s="83"/>
      <c r="X42" s="83"/>
      <c r="Y42" s="83"/>
    </row>
    <row r="43" spans="2:25" ht="12" hidden="1" customHeight="1" x14ac:dyDescent="0.2">
      <c r="B43" s="107"/>
      <c r="C43" s="134"/>
      <c r="D43" s="128" t="s">
        <v>576</v>
      </c>
      <c r="E43" s="134"/>
      <c r="F43" s="161" t="e">
        <f>SUM(F40:F42)</f>
        <v>#REF!</v>
      </c>
      <c r="G43" s="152" t="s">
        <v>629</v>
      </c>
      <c r="H43" s="152" t="s">
        <v>629</v>
      </c>
      <c r="I43" s="152" t="s">
        <v>629</v>
      </c>
      <c r="J43" s="152" t="s">
        <v>629</v>
      </c>
      <c r="K43" s="110"/>
      <c r="L43" s="83"/>
      <c r="M43" s="223"/>
      <c r="N43" s="83"/>
      <c r="O43" s="83"/>
      <c r="P43" s="83"/>
      <c r="Q43" s="83"/>
      <c r="R43" s="83"/>
      <c r="W43" s="83"/>
      <c r="X43" s="83"/>
      <c r="Y43" s="83"/>
    </row>
    <row r="44" spans="2:25" ht="12" hidden="1" customHeight="1" x14ac:dyDescent="0.2">
      <c r="B44" s="107"/>
      <c r="C44" s="143"/>
      <c r="D44" s="144"/>
      <c r="E44" s="143"/>
      <c r="F44" s="143"/>
      <c r="G44" s="143"/>
      <c r="H44" s="145"/>
      <c r="I44" s="145"/>
      <c r="J44" s="145"/>
      <c r="K44" s="110"/>
      <c r="L44" s="83"/>
      <c r="M44" s="223"/>
      <c r="N44" s="83"/>
      <c r="O44" s="83"/>
      <c r="P44" s="83"/>
      <c r="Q44" s="83"/>
      <c r="R44" s="83"/>
      <c r="W44" s="83"/>
      <c r="X44" s="83"/>
      <c r="Y44" s="83"/>
    </row>
    <row r="45" spans="2:25" ht="12" hidden="1" customHeight="1" x14ac:dyDescent="0.2">
      <c r="B45" s="231"/>
      <c r="C45" s="232"/>
      <c r="D45" s="233"/>
      <c r="E45" s="232"/>
      <c r="F45" s="232"/>
      <c r="G45" s="232"/>
      <c r="H45" s="234"/>
      <c r="I45" s="234"/>
      <c r="J45" s="234"/>
      <c r="K45" s="235"/>
      <c r="L45" s="83"/>
      <c r="M45" s="223"/>
      <c r="N45" s="83"/>
      <c r="O45" s="83"/>
      <c r="P45" s="83"/>
      <c r="Q45" s="83"/>
      <c r="R45" s="83"/>
      <c r="W45" s="83"/>
      <c r="X45" s="83"/>
      <c r="Y45" s="83"/>
    </row>
    <row r="46" spans="2:25" ht="12" hidden="1" customHeight="1" x14ac:dyDescent="0.2">
      <c r="B46" s="103"/>
      <c r="C46" s="104"/>
      <c r="D46" s="105"/>
      <c r="E46" s="104"/>
      <c r="F46" s="104"/>
      <c r="G46" s="104"/>
      <c r="H46" s="236"/>
      <c r="I46" s="236"/>
      <c r="J46" s="236"/>
      <c r="K46" s="106"/>
      <c r="L46" s="83"/>
      <c r="M46" s="223"/>
      <c r="N46" s="83"/>
      <c r="O46" s="83"/>
      <c r="P46" s="83"/>
      <c r="Q46" s="83"/>
      <c r="R46" s="83"/>
      <c r="W46" s="83"/>
      <c r="X46" s="83"/>
      <c r="Y46" s="83"/>
    </row>
    <row r="47" spans="2:25" ht="12" customHeight="1" x14ac:dyDescent="0.2">
      <c r="B47" s="107"/>
      <c r="C47" s="146"/>
      <c r="D47" s="147"/>
      <c r="E47" s="146"/>
      <c r="F47" s="146"/>
      <c r="G47" s="146"/>
      <c r="H47" s="149"/>
      <c r="I47" s="149"/>
      <c r="J47" s="149"/>
      <c r="K47" s="110"/>
      <c r="L47" s="83"/>
      <c r="M47" s="223"/>
      <c r="N47" s="83"/>
      <c r="O47" s="83"/>
      <c r="P47" s="83"/>
      <c r="Q47" s="83"/>
      <c r="R47" s="83"/>
      <c r="W47" s="83"/>
      <c r="X47" s="83"/>
      <c r="Y47" s="83"/>
    </row>
    <row r="48" spans="2:25" ht="12" customHeight="1" x14ac:dyDescent="0.2">
      <c r="B48" s="107"/>
      <c r="C48" s="132"/>
      <c r="D48" s="141" t="s">
        <v>579</v>
      </c>
      <c r="E48" s="132"/>
      <c r="F48" s="142"/>
      <c r="G48" s="142"/>
      <c r="H48" s="142"/>
      <c r="I48" s="142"/>
      <c r="J48" s="142"/>
      <c r="K48" s="110"/>
      <c r="L48" s="83"/>
      <c r="M48" s="223"/>
      <c r="N48" s="83"/>
      <c r="O48" s="83"/>
      <c r="P48" s="83"/>
      <c r="Q48" s="83"/>
      <c r="R48" s="83"/>
      <c r="W48" s="83"/>
      <c r="X48" s="83"/>
      <c r="Y48" s="83"/>
    </row>
    <row r="49" spans="2:39" ht="12" customHeight="1" x14ac:dyDescent="0.2">
      <c r="B49" s="107"/>
      <c r="C49" s="132"/>
      <c r="D49" s="133" t="s">
        <v>519</v>
      </c>
      <c r="E49" s="132"/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10"/>
      <c r="L49" s="83"/>
      <c r="M49" s="223"/>
      <c r="N49" s="83"/>
      <c r="O49" s="83"/>
      <c r="P49" s="83"/>
      <c r="Q49" s="83"/>
      <c r="R49" s="83"/>
      <c r="W49" s="83"/>
      <c r="X49" s="83"/>
      <c r="Y49" s="83"/>
    </row>
    <row r="50" spans="2:39" ht="12" customHeight="1" x14ac:dyDescent="0.2">
      <c r="B50" s="107"/>
      <c r="C50" s="134"/>
      <c r="D50" s="133" t="s">
        <v>574</v>
      </c>
      <c r="E50" s="134"/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10"/>
      <c r="L50" s="83"/>
      <c r="M50" s="223"/>
      <c r="N50" s="83"/>
      <c r="O50" s="83"/>
      <c r="P50" s="83"/>
      <c r="Q50" s="83"/>
      <c r="R50" s="83"/>
      <c r="W50" s="83"/>
      <c r="X50" s="83"/>
      <c r="Y50" s="83"/>
    </row>
    <row r="51" spans="2:39" ht="12" customHeight="1" x14ac:dyDescent="0.2">
      <c r="B51" s="107"/>
      <c r="C51" s="132"/>
      <c r="D51" s="133" t="s">
        <v>518</v>
      </c>
      <c r="E51" s="132"/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10"/>
      <c r="L51" s="83"/>
      <c r="M51" s="223"/>
      <c r="N51" s="83"/>
      <c r="O51" s="83"/>
      <c r="P51" s="83"/>
      <c r="Q51" s="83"/>
      <c r="R51" s="83"/>
      <c r="W51" s="83"/>
      <c r="X51" s="83"/>
      <c r="Y51" s="83"/>
    </row>
    <row r="52" spans="2:39" ht="12" customHeight="1" x14ac:dyDescent="0.2">
      <c r="B52" s="107"/>
      <c r="C52" s="134"/>
      <c r="D52" s="128" t="s">
        <v>522</v>
      </c>
      <c r="E52" s="134"/>
      <c r="F52" s="161">
        <f>SUM(F49:F51)</f>
        <v>0</v>
      </c>
      <c r="G52" s="161">
        <f>SUM(G49:G51)</f>
        <v>0</v>
      </c>
      <c r="H52" s="161">
        <f>SUM(H49:H51)</f>
        <v>0</v>
      </c>
      <c r="I52" s="161">
        <f>SUM(I49:I51)</f>
        <v>0</v>
      </c>
      <c r="J52" s="161">
        <f>SUM(J49:J51)</f>
        <v>0</v>
      </c>
      <c r="K52" s="110"/>
      <c r="L52" s="83"/>
      <c r="M52" s="223"/>
      <c r="N52" s="83"/>
      <c r="O52" s="83"/>
      <c r="P52" s="83"/>
      <c r="Q52" s="83"/>
      <c r="R52" s="83"/>
      <c r="W52" s="83"/>
      <c r="X52" s="83"/>
      <c r="Y52" s="83"/>
    </row>
    <row r="53" spans="2:39" ht="12" customHeight="1" thickBot="1" x14ac:dyDescent="0.25">
      <c r="B53" s="107"/>
      <c r="C53" s="132"/>
      <c r="D53" s="156"/>
      <c r="E53" s="157"/>
      <c r="F53" s="157"/>
      <c r="G53" s="157"/>
      <c r="H53" s="158"/>
      <c r="I53" s="158"/>
      <c r="J53" s="158"/>
      <c r="K53" s="110"/>
      <c r="L53" s="83"/>
      <c r="M53" s="223"/>
      <c r="N53" s="83"/>
      <c r="O53" s="83"/>
      <c r="P53" s="83"/>
      <c r="Q53" s="83"/>
      <c r="R53" s="83"/>
      <c r="W53" s="83"/>
      <c r="X53" s="83"/>
      <c r="Y53" s="83"/>
    </row>
    <row r="54" spans="2:39" ht="12" customHeight="1" thickTop="1" x14ac:dyDescent="0.2">
      <c r="B54" s="107"/>
      <c r="C54" s="132"/>
      <c r="D54" s="147"/>
      <c r="E54" s="146"/>
      <c r="F54" s="146"/>
      <c r="G54" s="146"/>
      <c r="H54" s="149"/>
      <c r="I54" s="149"/>
      <c r="J54" s="149"/>
      <c r="K54" s="110"/>
      <c r="L54" s="83"/>
      <c r="M54" s="223"/>
      <c r="N54" s="83"/>
      <c r="O54" s="83"/>
      <c r="P54" s="83"/>
      <c r="Q54" s="83"/>
      <c r="R54" s="83"/>
      <c r="W54" s="83"/>
      <c r="X54" s="83"/>
      <c r="Y54" s="83"/>
    </row>
    <row r="55" spans="2:39" ht="12" customHeight="1" x14ac:dyDescent="0.2">
      <c r="B55" s="107"/>
      <c r="C55" s="132"/>
      <c r="D55" s="141" t="s">
        <v>580</v>
      </c>
      <c r="E55" s="132"/>
      <c r="F55" s="142"/>
      <c r="G55" s="142"/>
      <c r="H55" s="142"/>
      <c r="I55" s="142"/>
      <c r="J55" s="142"/>
      <c r="K55" s="110"/>
      <c r="L55" s="83"/>
      <c r="M55" s="223"/>
      <c r="N55" s="83"/>
      <c r="O55" s="83"/>
      <c r="P55" s="83"/>
      <c r="Q55" s="83"/>
      <c r="R55" s="83"/>
      <c r="W55" s="83"/>
      <c r="X55" s="83"/>
      <c r="Y55" s="83"/>
    </row>
    <row r="56" spans="2:39" ht="12" customHeight="1" x14ac:dyDescent="0.2">
      <c r="B56" s="107"/>
      <c r="C56" s="132"/>
      <c r="D56" s="133" t="s">
        <v>519</v>
      </c>
      <c r="E56" s="132"/>
      <c r="F56" s="152" t="e">
        <f>+F15-F49</f>
        <v>#REF!</v>
      </c>
      <c r="G56" s="152">
        <f>+G15-G49</f>
        <v>141904126.3218174</v>
      </c>
      <c r="H56" s="152">
        <f>+H15-H49</f>
        <v>144274839.64938951</v>
      </c>
      <c r="I56" s="152">
        <f>+I15-I49</f>
        <v>145714201.31255832</v>
      </c>
      <c r="J56" s="152">
        <f>+J15-J49</f>
        <v>147407567.97510985</v>
      </c>
      <c r="K56" s="110"/>
      <c r="L56" s="83"/>
      <c r="M56" s="223"/>
      <c r="N56" s="83"/>
      <c r="O56" s="83"/>
      <c r="P56" s="83"/>
      <c r="Q56" s="83"/>
      <c r="R56" s="83"/>
      <c r="W56" s="83"/>
      <c r="X56" s="83"/>
      <c r="Y56" s="83"/>
    </row>
    <row r="57" spans="2:39" ht="12" customHeight="1" x14ac:dyDescent="0.2">
      <c r="B57" s="107"/>
      <c r="C57" s="134"/>
      <c r="D57" s="133" t="s">
        <v>574</v>
      </c>
      <c r="E57" s="134"/>
      <c r="F57" s="152" t="e">
        <f>+F19-F50</f>
        <v>#REF!</v>
      </c>
      <c r="G57" s="152">
        <f>+G19-G50</f>
        <v>399232144.20863998</v>
      </c>
      <c r="H57" s="152">
        <f>+H19-H50</f>
        <v>405901893.63455999</v>
      </c>
      <c r="I57" s="152">
        <f>+I19-I50</f>
        <v>409951384.35743999</v>
      </c>
      <c r="J57" s="152">
        <f>+J19-J50</f>
        <v>414715491.09024006</v>
      </c>
      <c r="K57" s="110"/>
      <c r="L57" s="83"/>
      <c r="M57" s="223"/>
      <c r="N57" s="83"/>
      <c r="O57" s="83"/>
      <c r="P57" s="83"/>
      <c r="Q57" s="83"/>
      <c r="R57" s="83"/>
      <c r="W57" s="83"/>
      <c r="X57" s="83"/>
      <c r="Y57" s="83"/>
    </row>
    <row r="58" spans="2:39" ht="12" customHeight="1" x14ac:dyDescent="0.2">
      <c r="B58" s="107"/>
      <c r="C58" s="132"/>
      <c r="D58" s="133" t="s">
        <v>518</v>
      </c>
      <c r="E58" s="132"/>
      <c r="F58" s="152" t="e">
        <f>+F26-F51</f>
        <v>#REF!</v>
      </c>
      <c r="G58" s="152">
        <f>+G26-G51</f>
        <v>874266797.260517</v>
      </c>
      <c r="H58" s="152">
        <f>+H26-H51</f>
        <v>885975036.34472501</v>
      </c>
      <c r="I58" s="152">
        <f>+I26-I51</f>
        <v>895445462.79352009</v>
      </c>
      <c r="J58" s="152">
        <f>+J26-J51</f>
        <v>908127975.92068088</v>
      </c>
      <c r="K58" s="110"/>
      <c r="L58" s="83"/>
      <c r="M58" s="223"/>
      <c r="N58" s="83"/>
      <c r="O58" s="83"/>
      <c r="P58" s="83"/>
      <c r="Q58" s="83"/>
      <c r="R58" s="83"/>
      <c r="W58" s="83"/>
      <c r="X58" s="83"/>
      <c r="Y58" s="83"/>
    </row>
    <row r="59" spans="2:39" ht="12" customHeight="1" x14ac:dyDescent="0.2">
      <c r="B59" s="107"/>
      <c r="C59" s="132"/>
      <c r="D59" s="133"/>
      <c r="E59" s="132"/>
      <c r="F59" s="138"/>
      <c r="G59" s="138"/>
      <c r="H59" s="138"/>
      <c r="I59" s="138"/>
      <c r="J59" s="138"/>
      <c r="K59" s="110"/>
      <c r="L59" s="83"/>
      <c r="M59" s="223"/>
      <c r="N59" s="83"/>
      <c r="O59" s="83"/>
      <c r="P59" s="83"/>
      <c r="Q59" s="83"/>
      <c r="R59" s="83"/>
      <c r="W59" s="83"/>
      <c r="X59" s="83"/>
      <c r="Y59" s="83"/>
    </row>
    <row r="60" spans="2:39" ht="12" customHeight="1" x14ac:dyDescent="0.2">
      <c r="B60" s="107"/>
      <c r="C60" s="134"/>
      <c r="D60" s="128" t="s">
        <v>576</v>
      </c>
      <c r="E60" s="134"/>
      <c r="F60" s="161" t="e">
        <f>SUM(F56:F58)</f>
        <v>#REF!</v>
      </c>
      <c r="G60" s="161">
        <f>SUM(G56:G58)</f>
        <v>1415403067.7909744</v>
      </c>
      <c r="H60" s="161">
        <f>SUM(H56:H58)</f>
        <v>1436151769.6286745</v>
      </c>
      <c r="I60" s="161">
        <f>SUM(I56:I58)</f>
        <v>1451111048.4635184</v>
      </c>
      <c r="J60" s="161">
        <f>SUM(J56:J58)</f>
        <v>1470251034.9860308</v>
      </c>
      <c r="K60" s="110"/>
      <c r="L60" s="83"/>
      <c r="M60" s="223"/>
      <c r="N60" s="83"/>
      <c r="O60" s="83"/>
      <c r="P60" s="83"/>
      <c r="Q60" s="83"/>
      <c r="R60" s="83"/>
      <c r="W60" s="83"/>
      <c r="X60" s="83"/>
      <c r="Y60" s="83"/>
    </row>
    <row r="61" spans="2:39" ht="12" customHeight="1" x14ac:dyDescent="0.2">
      <c r="B61" s="107"/>
      <c r="C61" s="132"/>
      <c r="D61" s="133"/>
      <c r="E61" s="132"/>
      <c r="F61" s="132"/>
      <c r="G61" s="132"/>
      <c r="H61" s="136"/>
      <c r="I61" s="136"/>
      <c r="J61" s="133"/>
      <c r="K61" s="110"/>
      <c r="L61" s="83"/>
      <c r="M61" s="223"/>
      <c r="N61" s="83"/>
      <c r="O61" s="83"/>
      <c r="P61" s="83"/>
      <c r="Q61" s="83"/>
      <c r="R61" s="83"/>
      <c r="W61" s="83"/>
      <c r="X61" s="83"/>
      <c r="Y61" s="83"/>
    </row>
    <row r="62" spans="2:39" ht="12" customHeight="1" x14ac:dyDescent="0.2">
      <c r="B62" s="107"/>
      <c r="C62" s="108"/>
      <c r="D62" s="109"/>
      <c r="E62" s="108"/>
      <c r="F62" s="108"/>
      <c r="G62" s="108"/>
      <c r="H62" s="121"/>
      <c r="I62" s="121"/>
      <c r="J62" s="108"/>
      <c r="K62" s="110"/>
      <c r="L62" s="83"/>
      <c r="M62" s="223"/>
      <c r="N62" s="83"/>
      <c r="O62" s="83"/>
      <c r="P62" s="83"/>
      <c r="Q62" s="83"/>
      <c r="R62" s="83"/>
      <c r="W62" s="83"/>
      <c r="X62" s="83"/>
      <c r="Y62" s="83"/>
    </row>
    <row r="63" spans="2:39" ht="12" customHeight="1" x14ac:dyDescent="0.25">
      <c r="B63" s="168"/>
      <c r="C63" s="123"/>
      <c r="D63" s="123"/>
      <c r="E63" s="123"/>
      <c r="F63" s="123"/>
      <c r="G63" s="123"/>
      <c r="H63" s="123"/>
      <c r="I63" s="123"/>
      <c r="J63" s="124" t="s">
        <v>470</v>
      </c>
      <c r="K63" s="125"/>
      <c r="L63" s="83"/>
      <c r="M63" s="223"/>
      <c r="N63" s="83"/>
      <c r="O63" s="83"/>
      <c r="P63" s="83"/>
      <c r="Q63" s="83"/>
      <c r="R63" s="83"/>
      <c r="W63" s="83"/>
      <c r="X63" s="83"/>
      <c r="Y63" s="83"/>
    </row>
    <row r="64" spans="2:39" ht="12" customHeight="1" x14ac:dyDescent="0.2">
      <c r="C64" s="83"/>
      <c r="E64" s="83"/>
      <c r="F64" s="83"/>
      <c r="G64" s="83"/>
      <c r="H64" s="83"/>
      <c r="I64" s="83"/>
      <c r="K64" s="83"/>
      <c r="W64" s="83"/>
      <c r="X64" s="83"/>
      <c r="Y64" s="83"/>
      <c r="AK64" s="85"/>
      <c r="AL64" s="86"/>
      <c r="AM64" s="84"/>
    </row>
    <row r="65" spans="3:39" ht="12" customHeight="1" x14ac:dyDescent="0.2">
      <c r="C65" s="83"/>
      <c r="E65" s="83"/>
      <c r="F65" s="83"/>
      <c r="G65" s="83"/>
      <c r="H65" s="83"/>
      <c r="I65" s="83"/>
      <c r="K65" s="83"/>
      <c r="W65" s="83"/>
      <c r="X65" s="83"/>
      <c r="Y65" s="83"/>
      <c r="AK65" s="85"/>
      <c r="AL65" s="86"/>
      <c r="AM65" s="84"/>
    </row>
    <row r="66" spans="3:39" ht="18" customHeight="1" x14ac:dyDescent="0.2">
      <c r="C66" s="83"/>
      <c r="D66" s="92"/>
      <c r="E66" s="83"/>
      <c r="F66" s="83"/>
      <c r="G66" s="83"/>
      <c r="H66" s="83"/>
      <c r="I66" s="83"/>
      <c r="K66" s="83"/>
      <c r="L66" s="83"/>
      <c r="M66" s="83"/>
      <c r="N66" s="223"/>
      <c r="O66" s="85"/>
      <c r="P66" s="86"/>
      <c r="R66" s="83"/>
      <c r="W66" s="83"/>
      <c r="X66" s="83"/>
      <c r="Y66" s="83"/>
    </row>
    <row r="67" spans="3:39" ht="12" customHeight="1" x14ac:dyDescent="0.2">
      <c r="C67" s="83"/>
      <c r="D67" s="93"/>
      <c r="E67" s="91"/>
      <c r="F67" s="83"/>
      <c r="G67" s="83"/>
      <c r="H67" s="83"/>
      <c r="I67" s="83"/>
      <c r="K67" s="83"/>
      <c r="L67" s="83"/>
      <c r="M67" s="83"/>
      <c r="N67" s="223"/>
      <c r="O67" s="85"/>
      <c r="P67" s="86"/>
      <c r="R67" s="83"/>
      <c r="W67" s="83"/>
      <c r="X67" s="83"/>
      <c r="Y67" s="83"/>
    </row>
    <row r="68" spans="3:39" ht="12" customHeight="1" x14ac:dyDescent="0.2">
      <c r="C68" s="83"/>
      <c r="D68" s="93"/>
      <c r="E68" s="83"/>
      <c r="F68" s="83"/>
      <c r="G68" s="83"/>
      <c r="H68" s="83"/>
      <c r="I68" s="83"/>
      <c r="K68" s="83"/>
      <c r="L68" s="83"/>
      <c r="M68" s="83"/>
      <c r="N68" s="223"/>
      <c r="O68" s="85"/>
      <c r="P68" s="86"/>
      <c r="R68" s="83"/>
      <c r="T68" s="91"/>
      <c r="W68" s="83"/>
      <c r="X68" s="83"/>
      <c r="Y68" s="83"/>
    </row>
    <row r="69" spans="3:39" ht="15" customHeight="1" x14ac:dyDescent="0.2">
      <c r="C69" s="83"/>
      <c r="D69" s="93"/>
      <c r="E69" s="83"/>
      <c r="F69" s="83"/>
      <c r="G69" s="83"/>
      <c r="H69" s="83"/>
      <c r="I69" s="83"/>
      <c r="K69" s="83"/>
      <c r="L69" s="83"/>
      <c r="M69" s="83"/>
      <c r="N69" s="223"/>
      <c r="O69" s="85"/>
      <c r="P69" s="86"/>
      <c r="R69" s="83"/>
      <c r="W69" s="83"/>
      <c r="X69" s="83"/>
      <c r="Y69" s="83"/>
    </row>
    <row r="70" spans="3:39" s="88" customFormat="1" ht="12.75" x14ac:dyDescent="0.2">
      <c r="D70" s="93"/>
      <c r="E70" s="83"/>
      <c r="F70" s="83"/>
      <c r="G70" s="83"/>
      <c r="H70" s="83"/>
      <c r="I70" s="83"/>
      <c r="J70" s="83"/>
      <c r="K70" s="83"/>
      <c r="L70" s="83"/>
      <c r="N70" s="227"/>
      <c r="O70" s="94"/>
      <c r="P70" s="95"/>
      <c r="Q70" s="87"/>
      <c r="T70" s="83"/>
    </row>
    <row r="71" spans="3:39" s="88" customFormat="1" ht="12" customHeight="1" x14ac:dyDescent="0.2">
      <c r="D71" s="93"/>
      <c r="E71" s="83"/>
      <c r="F71" s="83"/>
      <c r="G71" s="83"/>
      <c r="H71" s="83"/>
      <c r="I71" s="83"/>
      <c r="J71" s="83"/>
      <c r="K71" s="83"/>
      <c r="L71" s="83"/>
      <c r="N71" s="227"/>
      <c r="O71" s="94"/>
      <c r="P71" s="95"/>
      <c r="Q71" s="87"/>
      <c r="T71" s="83"/>
    </row>
    <row r="72" spans="3:39" ht="12" customHeight="1" x14ac:dyDescent="0.2">
      <c r="C72" s="83"/>
      <c r="D72" s="93"/>
      <c r="E72" s="83"/>
      <c r="F72" s="83"/>
      <c r="G72" s="83"/>
      <c r="H72" s="83"/>
      <c r="I72" s="83"/>
      <c r="K72" s="83"/>
      <c r="L72" s="83"/>
      <c r="M72" s="83"/>
      <c r="N72" s="223"/>
      <c r="O72" s="85"/>
      <c r="P72" s="86"/>
      <c r="R72" s="83"/>
      <c r="W72" s="83"/>
      <c r="X72" s="83"/>
      <c r="Y72" s="83"/>
    </row>
    <row r="73" spans="3:39" ht="12" customHeight="1" x14ac:dyDescent="0.2">
      <c r="C73" s="83"/>
      <c r="D73" s="93"/>
      <c r="E73" s="83"/>
      <c r="F73" s="83"/>
      <c r="G73" s="83"/>
      <c r="H73" s="83"/>
      <c r="I73" s="83"/>
      <c r="K73" s="83"/>
      <c r="L73" s="83"/>
      <c r="M73" s="83"/>
      <c r="N73" s="223"/>
      <c r="O73" s="83"/>
      <c r="P73" s="83"/>
      <c r="Q73" s="83"/>
      <c r="R73" s="83"/>
      <c r="W73" s="83"/>
      <c r="X73" s="83"/>
      <c r="Y73" s="83"/>
    </row>
    <row r="74" spans="3:39" s="91" customFormat="1" ht="12" customHeight="1" x14ac:dyDescent="0.2">
      <c r="D74" s="93"/>
      <c r="E74" s="83"/>
      <c r="F74" s="83"/>
      <c r="G74" s="83"/>
      <c r="H74" s="83"/>
      <c r="I74" s="83"/>
      <c r="J74" s="83"/>
      <c r="K74" s="83"/>
      <c r="L74" s="83"/>
      <c r="N74" s="228"/>
      <c r="T74" s="83"/>
    </row>
    <row r="75" spans="3:39" ht="12" customHeight="1" x14ac:dyDescent="0.2">
      <c r="C75" s="83"/>
      <c r="D75" s="93"/>
      <c r="E75" s="83"/>
      <c r="F75" s="83"/>
      <c r="G75" s="83"/>
      <c r="H75" s="83"/>
      <c r="I75" s="83"/>
      <c r="K75" s="83"/>
      <c r="L75" s="83"/>
      <c r="M75" s="83"/>
      <c r="N75" s="223"/>
      <c r="O75" s="83"/>
      <c r="P75" s="83"/>
      <c r="Q75" s="83"/>
      <c r="R75" s="83"/>
      <c r="W75" s="83"/>
      <c r="X75" s="83"/>
      <c r="Y75" s="83"/>
    </row>
    <row r="76" spans="3:39" ht="12" customHeight="1" x14ac:dyDescent="0.2">
      <c r="C76" s="83"/>
      <c r="D76" s="93"/>
      <c r="E76" s="83"/>
      <c r="F76" s="83"/>
      <c r="G76" s="83"/>
      <c r="H76" s="83"/>
      <c r="I76" s="83"/>
      <c r="K76" s="83"/>
      <c r="L76" s="83"/>
      <c r="M76" s="83"/>
      <c r="N76" s="223"/>
      <c r="O76" s="83"/>
      <c r="P76" s="83"/>
      <c r="Q76" s="83"/>
      <c r="R76" s="83"/>
      <c r="W76" s="83"/>
      <c r="X76" s="83"/>
      <c r="Y76" s="83"/>
    </row>
    <row r="77" spans="3:39" ht="12" customHeight="1" x14ac:dyDescent="0.2">
      <c r="C77" s="83"/>
      <c r="D77" s="93"/>
      <c r="E77" s="83"/>
      <c r="F77" s="83"/>
      <c r="G77" s="83"/>
      <c r="H77" s="83"/>
      <c r="I77" s="83"/>
      <c r="K77" s="83"/>
      <c r="L77" s="83"/>
      <c r="M77" s="83"/>
      <c r="N77" s="229"/>
      <c r="O77" s="83"/>
      <c r="P77" s="83"/>
      <c r="Q77" s="83"/>
      <c r="R77" s="83"/>
      <c r="W77" s="83"/>
      <c r="X77" s="83"/>
      <c r="Y77" s="83"/>
    </row>
    <row r="78" spans="3:39" ht="12" customHeight="1" x14ac:dyDescent="0.2">
      <c r="C78" s="83"/>
      <c r="D78" s="93"/>
      <c r="E78" s="83"/>
      <c r="F78" s="83"/>
      <c r="G78" s="83"/>
      <c r="H78" s="83"/>
      <c r="I78" s="83"/>
      <c r="K78" s="83"/>
      <c r="L78" s="83"/>
      <c r="M78" s="83"/>
      <c r="N78" s="229"/>
      <c r="O78" s="83"/>
      <c r="P78" s="83"/>
      <c r="Q78" s="83"/>
      <c r="R78" s="83"/>
      <c r="W78" s="83"/>
      <c r="X78" s="83"/>
      <c r="Y78" s="83"/>
    </row>
    <row r="79" spans="3:39" ht="12" customHeight="1" x14ac:dyDescent="0.2">
      <c r="C79" s="83"/>
      <c r="D79" s="93"/>
      <c r="E79" s="83"/>
      <c r="F79" s="83"/>
      <c r="G79" s="83"/>
      <c r="H79" s="83"/>
      <c r="I79" s="83"/>
      <c r="K79" s="83"/>
      <c r="L79" s="83"/>
      <c r="M79" s="83"/>
      <c r="N79" s="229"/>
      <c r="O79" s="83"/>
      <c r="P79" s="83"/>
      <c r="Q79" s="83"/>
      <c r="R79" s="83"/>
      <c r="W79" s="83"/>
      <c r="X79" s="83"/>
      <c r="Y79" s="83"/>
    </row>
    <row r="80" spans="3:39" ht="12" customHeight="1" x14ac:dyDescent="0.2">
      <c r="C80" s="83"/>
      <c r="D80" s="93"/>
      <c r="E80" s="83"/>
      <c r="F80" s="83"/>
      <c r="G80" s="83"/>
      <c r="H80" s="83"/>
      <c r="I80" s="83"/>
      <c r="K80" s="83"/>
      <c r="L80" s="83"/>
      <c r="M80" s="83"/>
      <c r="N80" s="229"/>
      <c r="O80" s="83"/>
      <c r="P80" s="83"/>
      <c r="Q80" s="83"/>
      <c r="R80" s="83"/>
      <c r="W80" s="83"/>
      <c r="X80" s="83"/>
      <c r="Y80" s="83"/>
    </row>
    <row r="81" spans="3:26" ht="12" customHeight="1" x14ac:dyDescent="0.2">
      <c r="C81" s="83"/>
      <c r="D81" s="93"/>
      <c r="E81" s="83"/>
      <c r="F81" s="83"/>
      <c r="G81" s="83"/>
      <c r="H81" s="83"/>
      <c r="I81" s="83"/>
      <c r="K81" s="83"/>
      <c r="L81" s="83"/>
      <c r="M81" s="83"/>
      <c r="N81" s="229"/>
      <c r="O81" s="83"/>
      <c r="P81" s="83"/>
      <c r="Q81" s="83"/>
      <c r="R81" s="83"/>
      <c r="W81" s="83"/>
      <c r="X81" s="83"/>
      <c r="Y81" s="83"/>
    </row>
    <row r="82" spans="3:26" ht="12" customHeight="1" x14ac:dyDescent="0.2">
      <c r="C82" s="83"/>
      <c r="D82" s="93"/>
      <c r="E82" s="83"/>
      <c r="F82" s="83"/>
      <c r="G82" s="83"/>
      <c r="H82" s="83"/>
      <c r="I82" s="83"/>
      <c r="K82" s="83"/>
      <c r="L82" s="83"/>
      <c r="M82" s="83"/>
      <c r="N82" s="229"/>
      <c r="O82" s="83"/>
      <c r="P82" s="83"/>
      <c r="Q82" s="83"/>
      <c r="R82" s="83"/>
      <c r="W82" s="83"/>
      <c r="X82" s="83"/>
      <c r="Y82" s="83"/>
    </row>
    <row r="83" spans="3:26" ht="12" customHeight="1" x14ac:dyDescent="0.2">
      <c r="C83" s="83"/>
      <c r="D83" s="93"/>
      <c r="E83" s="83"/>
      <c r="F83" s="83"/>
      <c r="G83" s="83"/>
      <c r="H83" s="83"/>
      <c r="I83" s="83"/>
      <c r="K83" s="83"/>
      <c r="L83" s="83"/>
      <c r="M83" s="83"/>
      <c r="O83" s="83"/>
      <c r="P83" s="83"/>
      <c r="Q83" s="83"/>
      <c r="R83" s="83"/>
      <c r="W83" s="83"/>
      <c r="X83" s="83"/>
      <c r="Y83" s="83"/>
    </row>
    <row r="84" spans="3:26" ht="12" customHeight="1" x14ac:dyDescent="0.2">
      <c r="C84" s="83"/>
      <c r="D84" s="93"/>
      <c r="E84" s="83"/>
      <c r="F84" s="83"/>
      <c r="G84" s="83"/>
      <c r="H84" s="83"/>
      <c r="I84" s="83"/>
      <c r="K84" s="83"/>
      <c r="L84" s="83"/>
      <c r="M84" s="83"/>
      <c r="O84" s="83"/>
      <c r="P84" s="83"/>
      <c r="Q84" s="83"/>
      <c r="R84" s="83"/>
      <c r="W84" s="83"/>
      <c r="X84" s="83"/>
      <c r="Y84" s="83"/>
    </row>
    <row r="85" spans="3:26" ht="12" customHeight="1" x14ac:dyDescent="0.2">
      <c r="C85" s="83"/>
      <c r="D85" s="93"/>
      <c r="E85" s="83"/>
      <c r="F85" s="83"/>
      <c r="G85" s="83"/>
      <c r="H85" s="83"/>
      <c r="I85" s="83"/>
      <c r="K85" s="83"/>
      <c r="L85" s="83"/>
      <c r="M85" s="83"/>
      <c r="N85" s="229"/>
      <c r="O85" s="83"/>
      <c r="P85" s="83"/>
      <c r="Q85" s="83"/>
      <c r="R85" s="83"/>
      <c r="W85" s="83"/>
      <c r="X85" s="83"/>
      <c r="Y85" s="83"/>
      <c r="Z85" s="96"/>
    </row>
    <row r="86" spans="3:26" ht="12" customHeight="1" x14ac:dyDescent="0.2">
      <c r="C86" s="83"/>
      <c r="D86" s="93"/>
      <c r="E86" s="91"/>
      <c r="F86" s="83"/>
      <c r="G86" s="83"/>
      <c r="H86" s="83"/>
      <c r="I86" s="83"/>
      <c r="K86" s="83"/>
      <c r="L86" s="83"/>
      <c r="M86" s="83"/>
      <c r="N86" s="229"/>
      <c r="O86" s="83"/>
      <c r="P86" s="83"/>
      <c r="Q86" s="83"/>
      <c r="R86" s="83"/>
      <c r="W86" s="83"/>
      <c r="X86" s="83"/>
      <c r="Y86" s="83"/>
    </row>
    <row r="87" spans="3:26" ht="12" customHeight="1" x14ac:dyDescent="0.2">
      <c r="C87" s="83"/>
      <c r="D87" s="93"/>
      <c r="E87" s="83"/>
      <c r="F87" s="83"/>
      <c r="G87" s="83"/>
      <c r="H87" s="83"/>
      <c r="I87" s="83"/>
      <c r="K87" s="83"/>
      <c r="L87" s="83"/>
      <c r="M87" s="83"/>
      <c r="N87" s="229"/>
      <c r="O87" s="83"/>
      <c r="P87" s="83"/>
      <c r="Q87" s="83"/>
      <c r="R87" s="83"/>
      <c r="W87" s="83"/>
      <c r="X87" s="83"/>
      <c r="Y87" s="83"/>
    </row>
    <row r="88" spans="3:26" ht="12" customHeight="1" x14ac:dyDescent="0.2">
      <c r="C88" s="83"/>
      <c r="D88" s="93"/>
      <c r="E88" s="83"/>
      <c r="F88" s="83"/>
      <c r="G88" s="83"/>
      <c r="H88" s="83"/>
      <c r="I88" s="83"/>
      <c r="K88" s="83"/>
      <c r="L88" s="83"/>
      <c r="M88" s="83"/>
      <c r="N88" s="229"/>
      <c r="O88" s="83"/>
      <c r="P88" s="83"/>
      <c r="Q88" s="83"/>
      <c r="R88" s="83"/>
      <c r="W88" s="83"/>
      <c r="X88" s="83"/>
      <c r="Y88" s="83"/>
    </row>
    <row r="89" spans="3:26" ht="12" customHeight="1" x14ac:dyDescent="0.2">
      <c r="C89" s="83"/>
      <c r="D89" s="93"/>
      <c r="E89" s="83"/>
      <c r="F89" s="83"/>
      <c r="G89" s="83"/>
      <c r="H89" s="83"/>
      <c r="I89" s="83"/>
      <c r="K89" s="83"/>
      <c r="L89" s="83"/>
      <c r="M89" s="83"/>
      <c r="N89" s="229"/>
      <c r="O89" s="83"/>
      <c r="P89" s="83"/>
      <c r="Q89" s="83"/>
      <c r="R89" s="83"/>
      <c r="W89" s="83"/>
      <c r="X89" s="83"/>
      <c r="Y89" s="83"/>
    </row>
    <row r="90" spans="3:26" ht="12" customHeight="1" x14ac:dyDescent="0.2">
      <c r="C90" s="83"/>
      <c r="D90" s="93"/>
      <c r="E90" s="83"/>
      <c r="F90" s="83"/>
      <c r="G90" s="83"/>
      <c r="H90" s="83"/>
      <c r="I90" s="83"/>
      <c r="K90" s="83"/>
      <c r="L90" s="83"/>
      <c r="M90" s="83"/>
      <c r="N90" s="229"/>
      <c r="O90" s="83"/>
      <c r="P90" s="83"/>
      <c r="Q90" s="83"/>
      <c r="R90" s="83"/>
      <c r="W90" s="83"/>
      <c r="X90" s="83"/>
      <c r="Y90" s="83"/>
    </row>
    <row r="91" spans="3:26" ht="12" customHeight="1" x14ac:dyDescent="0.2">
      <c r="C91" s="83"/>
      <c r="D91" s="93"/>
      <c r="E91" s="83"/>
      <c r="F91" s="83"/>
      <c r="G91" s="83"/>
      <c r="H91" s="83"/>
      <c r="I91" s="83"/>
      <c r="K91" s="83"/>
      <c r="L91" s="83"/>
      <c r="M91" s="83"/>
      <c r="N91" s="229"/>
      <c r="O91" s="83"/>
      <c r="P91" s="83"/>
      <c r="Q91" s="83"/>
      <c r="R91" s="83"/>
      <c r="W91" s="83"/>
      <c r="X91" s="83"/>
      <c r="Y91" s="83"/>
    </row>
    <row r="92" spans="3:26" ht="12" customHeight="1" x14ac:dyDescent="0.2">
      <c r="C92" s="83"/>
      <c r="D92" s="93"/>
      <c r="E92" s="83"/>
      <c r="F92" s="83"/>
      <c r="G92" s="83"/>
      <c r="H92" s="83"/>
      <c r="I92" s="83"/>
      <c r="K92" s="83"/>
      <c r="L92" s="83"/>
      <c r="M92" s="83"/>
      <c r="N92" s="223"/>
      <c r="O92" s="83"/>
      <c r="P92" s="83"/>
      <c r="Q92" s="83"/>
      <c r="R92" s="83"/>
      <c r="W92" s="83"/>
      <c r="X92" s="83"/>
      <c r="Y92" s="83"/>
    </row>
    <row r="93" spans="3:26" s="91" customFormat="1" ht="12" customHeight="1" x14ac:dyDescent="0.2">
      <c r="D93" s="93"/>
      <c r="E93" s="83"/>
      <c r="F93" s="83"/>
      <c r="G93" s="83"/>
      <c r="H93" s="83"/>
      <c r="I93" s="83"/>
      <c r="J93" s="83"/>
      <c r="K93" s="83"/>
      <c r="L93" s="83"/>
      <c r="N93" s="228"/>
      <c r="T93" s="83"/>
    </row>
    <row r="94" spans="3:26" ht="12" customHeight="1" x14ac:dyDescent="0.2">
      <c r="C94" s="83"/>
      <c r="D94" s="93"/>
      <c r="E94" s="83"/>
      <c r="F94" s="83"/>
      <c r="G94" s="83"/>
      <c r="H94" s="83"/>
      <c r="I94" s="83"/>
      <c r="K94" s="83"/>
      <c r="L94" s="83"/>
      <c r="M94" s="83"/>
      <c r="N94" s="223"/>
      <c r="O94" s="83"/>
      <c r="P94" s="83"/>
      <c r="Q94" s="83"/>
      <c r="R94" s="83"/>
      <c r="W94" s="83"/>
      <c r="X94" s="83"/>
      <c r="Y94" s="83"/>
    </row>
    <row r="95" spans="3:26" ht="12" customHeight="1" x14ac:dyDescent="0.2">
      <c r="C95" s="83"/>
      <c r="D95" s="93"/>
      <c r="E95" s="83"/>
      <c r="F95" s="83"/>
      <c r="G95" s="83"/>
      <c r="H95" s="83"/>
      <c r="I95" s="83"/>
      <c r="K95" s="83"/>
      <c r="L95" s="83"/>
      <c r="M95" s="83"/>
      <c r="N95" s="223"/>
      <c r="O95" s="83"/>
      <c r="P95" s="83"/>
      <c r="Q95" s="83"/>
      <c r="R95" s="83"/>
      <c r="W95" s="83"/>
      <c r="X95" s="83"/>
      <c r="Y95" s="83"/>
    </row>
    <row r="96" spans="3:26" ht="12" customHeight="1" x14ac:dyDescent="0.2">
      <c r="C96" s="83"/>
      <c r="D96" s="93"/>
      <c r="E96" s="83"/>
      <c r="F96" s="83"/>
      <c r="G96" s="83"/>
      <c r="H96" s="83"/>
      <c r="I96" s="83"/>
      <c r="K96" s="83"/>
      <c r="L96" s="83"/>
      <c r="M96" s="83"/>
      <c r="N96" s="223"/>
      <c r="O96" s="83"/>
      <c r="P96" s="83"/>
      <c r="Q96" s="83"/>
      <c r="R96" s="83"/>
      <c r="W96" s="83"/>
      <c r="X96" s="83"/>
      <c r="Y96" s="83"/>
    </row>
    <row r="97" spans="4:20" s="83" customFormat="1" ht="12" customHeight="1" x14ac:dyDescent="0.2">
      <c r="D97" s="93"/>
      <c r="N97" s="223"/>
    </row>
    <row r="98" spans="4:20" s="83" customFormat="1" ht="12" customHeight="1" x14ac:dyDescent="0.2">
      <c r="D98" s="93"/>
      <c r="N98" s="223"/>
    </row>
    <row r="99" spans="4:20" s="83" customFormat="1" ht="12" customHeight="1" x14ac:dyDescent="0.2">
      <c r="D99" s="93"/>
      <c r="N99" s="223"/>
    </row>
    <row r="100" spans="4:20" s="83" customFormat="1" ht="12" customHeight="1" x14ac:dyDescent="0.2">
      <c r="D100" s="93"/>
      <c r="N100" s="223"/>
    </row>
    <row r="101" spans="4:20" s="83" customFormat="1" ht="12" customHeight="1" x14ac:dyDescent="0.2">
      <c r="D101" s="93"/>
      <c r="N101" s="223"/>
    </row>
    <row r="102" spans="4:20" s="83" customFormat="1" ht="12" customHeight="1" x14ac:dyDescent="0.2">
      <c r="D102" s="93"/>
      <c r="N102" s="223"/>
    </row>
    <row r="103" spans="4:20" s="83" customFormat="1" ht="12" customHeight="1" x14ac:dyDescent="0.2">
      <c r="D103" s="93"/>
      <c r="N103" s="223"/>
    </row>
    <row r="104" spans="4:20" s="83" customFormat="1" ht="12" customHeight="1" x14ac:dyDescent="0.2">
      <c r="D104" s="93"/>
      <c r="N104" s="223"/>
    </row>
    <row r="105" spans="4:20" s="83" customFormat="1" ht="12" customHeight="1" x14ac:dyDescent="0.2">
      <c r="D105" s="93"/>
      <c r="N105" s="223"/>
    </row>
    <row r="106" spans="4:20" s="83" customFormat="1" ht="12" customHeight="1" x14ac:dyDescent="0.2">
      <c r="D106" s="93"/>
      <c r="N106" s="223"/>
    </row>
    <row r="107" spans="4:20" s="83" customFormat="1" ht="12" customHeight="1" x14ac:dyDescent="0.2">
      <c r="D107" s="93"/>
      <c r="N107" s="223"/>
    </row>
    <row r="108" spans="4:20" s="83" customFormat="1" ht="12" customHeight="1" x14ac:dyDescent="0.2">
      <c r="D108" s="93"/>
      <c r="N108" s="223"/>
    </row>
    <row r="109" spans="4:20" s="83" customFormat="1" ht="12" customHeight="1" x14ac:dyDescent="0.2">
      <c r="D109" s="93"/>
      <c r="N109" s="223"/>
    </row>
    <row r="110" spans="4:20" s="83" customFormat="1" ht="12" customHeight="1" x14ac:dyDescent="0.2">
      <c r="D110" s="93"/>
      <c r="N110" s="223"/>
    </row>
    <row r="111" spans="4:20" s="83" customFormat="1" ht="12" customHeight="1" x14ac:dyDescent="0.2">
      <c r="D111" s="93"/>
      <c r="N111" s="223"/>
    </row>
    <row r="112" spans="4:20" s="91" customFormat="1" ht="12" customHeight="1" x14ac:dyDescent="0.2">
      <c r="D112" s="93"/>
      <c r="F112" s="83"/>
      <c r="H112" s="83"/>
      <c r="I112" s="83"/>
      <c r="J112" s="83"/>
      <c r="K112" s="83"/>
      <c r="L112" s="83"/>
      <c r="N112" s="228"/>
      <c r="T112" s="83"/>
    </row>
    <row r="113" spans="4:20" s="91" customFormat="1" ht="12" customHeight="1" x14ac:dyDescent="0.2">
      <c r="D113" s="93"/>
      <c r="F113" s="83"/>
      <c r="H113" s="83"/>
      <c r="I113" s="83"/>
      <c r="J113" s="83"/>
      <c r="K113" s="83"/>
      <c r="L113" s="83"/>
      <c r="N113" s="228"/>
      <c r="T113" s="83"/>
    </row>
    <row r="114" spans="4:20" s="83" customFormat="1" ht="12" customHeight="1" x14ac:dyDescent="0.2">
      <c r="D114" s="93"/>
      <c r="E114" s="91"/>
      <c r="G114" s="91"/>
      <c r="N114" s="223"/>
    </row>
    <row r="115" spans="4:20" s="83" customFormat="1" ht="12" customHeight="1" x14ac:dyDescent="0.2">
      <c r="D115" s="93"/>
      <c r="E115" s="91"/>
      <c r="G115" s="91"/>
      <c r="N115" s="223"/>
    </row>
    <row r="116" spans="4:20" s="91" customFormat="1" ht="12" customHeight="1" x14ac:dyDescent="0.2">
      <c r="D116" s="93"/>
      <c r="F116" s="83"/>
      <c r="H116" s="83"/>
      <c r="I116" s="83"/>
      <c r="J116" s="83"/>
      <c r="K116" s="83"/>
      <c r="L116" s="83"/>
      <c r="N116" s="228"/>
      <c r="T116" s="83"/>
    </row>
    <row r="117" spans="4:20" s="83" customFormat="1" ht="12" customHeight="1" x14ac:dyDescent="0.2">
      <c r="D117" s="93"/>
      <c r="N117" s="223"/>
    </row>
    <row r="118" spans="4:20" s="83" customFormat="1" ht="12" customHeight="1" x14ac:dyDescent="0.2">
      <c r="D118" s="93"/>
      <c r="N118" s="223"/>
    </row>
    <row r="119" spans="4:20" s="83" customFormat="1" ht="12" customHeight="1" x14ac:dyDescent="0.2">
      <c r="D119" s="93"/>
      <c r="E119" s="91"/>
      <c r="G119" s="91"/>
      <c r="N119" s="223"/>
    </row>
    <row r="120" spans="4:20" s="91" customFormat="1" ht="12" customHeight="1" x14ac:dyDescent="0.2">
      <c r="D120" s="93"/>
      <c r="E120" s="83"/>
      <c r="F120" s="83"/>
      <c r="G120" s="83"/>
      <c r="H120" s="83"/>
      <c r="I120" s="83"/>
      <c r="J120" s="83"/>
      <c r="K120" s="83"/>
      <c r="L120" s="83"/>
      <c r="N120" s="228"/>
      <c r="T120" s="83"/>
    </row>
    <row r="121" spans="4:20" s="83" customFormat="1" ht="12" customHeight="1" x14ac:dyDescent="0.2">
      <c r="D121" s="93"/>
      <c r="N121" s="223"/>
    </row>
    <row r="122" spans="4:20" s="83" customFormat="1" ht="12" customHeight="1" x14ac:dyDescent="0.2">
      <c r="D122" s="93"/>
      <c r="N122" s="223"/>
    </row>
    <row r="123" spans="4:20" s="83" customFormat="1" ht="12" customHeight="1" x14ac:dyDescent="0.2">
      <c r="D123" s="93"/>
      <c r="N123" s="223"/>
    </row>
    <row r="124" spans="4:20" s="97" customFormat="1" ht="12" customHeight="1" x14ac:dyDescent="0.25">
      <c r="D124" s="93"/>
      <c r="E124" s="83"/>
      <c r="F124" s="83"/>
      <c r="G124" s="83"/>
      <c r="H124" s="83"/>
      <c r="I124" s="83"/>
      <c r="J124" s="83"/>
      <c r="K124" s="83"/>
      <c r="L124" s="83"/>
      <c r="N124" s="230"/>
      <c r="T124" s="83"/>
    </row>
    <row r="125" spans="4:20" s="83" customFormat="1" ht="12" customHeight="1" x14ac:dyDescent="0.2">
      <c r="D125" s="93"/>
      <c r="N125" s="223"/>
    </row>
    <row r="126" spans="4:20" s="83" customFormat="1" ht="12" customHeight="1" x14ac:dyDescent="0.2">
      <c r="D126" s="93"/>
      <c r="E126" s="91"/>
      <c r="G126" s="91"/>
      <c r="N126" s="223"/>
    </row>
    <row r="127" spans="4:20" s="83" customFormat="1" ht="12" customHeight="1" x14ac:dyDescent="0.2">
      <c r="D127" s="93"/>
      <c r="N127" s="223"/>
    </row>
    <row r="128" spans="4:20" s="83" customFormat="1" ht="12" customHeight="1" x14ac:dyDescent="0.2">
      <c r="D128" s="93"/>
      <c r="N128" s="223"/>
    </row>
    <row r="129" spans="4:14" s="83" customFormat="1" ht="12" customHeight="1" x14ac:dyDescent="0.2">
      <c r="D129" s="93"/>
      <c r="N129" s="223"/>
    </row>
    <row r="130" spans="4:14" s="83" customFormat="1" ht="12" customHeight="1" x14ac:dyDescent="0.2">
      <c r="D130" s="93"/>
      <c r="N130" s="223"/>
    </row>
    <row r="131" spans="4:14" s="83" customFormat="1" ht="12" customHeight="1" x14ac:dyDescent="0.2">
      <c r="D131" s="93"/>
      <c r="N131" s="223"/>
    </row>
    <row r="132" spans="4:14" s="83" customFormat="1" ht="12" customHeight="1" x14ac:dyDescent="0.2">
      <c r="D132" s="93"/>
      <c r="N132" s="223"/>
    </row>
    <row r="133" spans="4:14" s="83" customFormat="1" ht="12" customHeight="1" x14ac:dyDescent="0.2">
      <c r="D133" s="93"/>
      <c r="N133" s="223"/>
    </row>
    <row r="134" spans="4:14" s="83" customFormat="1" ht="12" customHeight="1" x14ac:dyDescent="0.2">
      <c r="D134" s="93"/>
      <c r="N134" s="223"/>
    </row>
    <row r="135" spans="4:14" s="83" customFormat="1" ht="12" customHeight="1" x14ac:dyDescent="0.2">
      <c r="D135" s="93"/>
      <c r="N135" s="223"/>
    </row>
    <row r="136" spans="4:14" s="83" customFormat="1" ht="12" customHeight="1" x14ac:dyDescent="0.2">
      <c r="D136" s="93"/>
      <c r="N136" s="223"/>
    </row>
    <row r="137" spans="4:14" s="83" customFormat="1" ht="12" customHeight="1" x14ac:dyDescent="0.2">
      <c r="D137" s="93"/>
      <c r="N137" s="223"/>
    </row>
    <row r="138" spans="4:14" s="83" customFormat="1" ht="12" customHeight="1" x14ac:dyDescent="0.2">
      <c r="D138" s="93"/>
      <c r="N138" s="223"/>
    </row>
    <row r="139" spans="4:14" s="83" customFormat="1" ht="12" customHeight="1" x14ac:dyDescent="0.2">
      <c r="D139" s="93"/>
      <c r="N139" s="223"/>
    </row>
    <row r="140" spans="4:14" s="83" customFormat="1" ht="12" customHeight="1" x14ac:dyDescent="0.2">
      <c r="D140" s="93"/>
      <c r="N140" s="223"/>
    </row>
    <row r="141" spans="4:14" s="83" customFormat="1" ht="12" customHeight="1" x14ac:dyDescent="0.2">
      <c r="D141" s="93"/>
      <c r="N141" s="223"/>
    </row>
    <row r="142" spans="4:14" s="83" customFormat="1" ht="12" customHeight="1" x14ac:dyDescent="0.2">
      <c r="D142" s="93"/>
      <c r="N142" s="223"/>
    </row>
    <row r="143" spans="4:14" s="83" customFormat="1" ht="12" customHeight="1" x14ac:dyDescent="0.2">
      <c r="D143" s="93"/>
      <c r="N143" s="223"/>
    </row>
    <row r="144" spans="4:14" s="83" customFormat="1" ht="12" customHeight="1" x14ac:dyDescent="0.2">
      <c r="D144" s="93"/>
      <c r="N144" s="223"/>
    </row>
    <row r="145" spans="4:14" s="83" customFormat="1" ht="12" customHeight="1" x14ac:dyDescent="0.2">
      <c r="D145" s="93"/>
      <c r="N145" s="223"/>
    </row>
    <row r="146" spans="4:14" s="83" customFormat="1" ht="12" customHeight="1" x14ac:dyDescent="0.2">
      <c r="D146" s="93"/>
      <c r="N146" s="223"/>
    </row>
    <row r="147" spans="4:14" s="83" customFormat="1" ht="12" customHeight="1" x14ac:dyDescent="0.2">
      <c r="D147" s="93"/>
      <c r="N147" s="223"/>
    </row>
    <row r="148" spans="4:14" s="83" customFormat="1" ht="12" customHeight="1" x14ac:dyDescent="0.2">
      <c r="D148" s="93"/>
      <c r="N148" s="223"/>
    </row>
    <row r="149" spans="4:14" s="83" customFormat="1" ht="12" customHeight="1" x14ac:dyDescent="0.2">
      <c r="D149" s="93"/>
      <c r="N149" s="223"/>
    </row>
    <row r="150" spans="4:14" s="83" customFormat="1" ht="12" customHeight="1" x14ac:dyDescent="0.2">
      <c r="D150" s="93"/>
      <c r="N150" s="223"/>
    </row>
    <row r="151" spans="4:14" s="83" customFormat="1" ht="12" customHeight="1" x14ac:dyDescent="0.2">
      <c r="D151" s="93"/>
      <c r="N151" s="223"/>
    </row>
    <row r="152" spans="4:14" s="83" customFormat="1" ht="12" customHeight="1" x14ac:dyDescent="0.2">
      <c r="D152" s="93"/>
      <c r="N152" s="223"/>
    </row>
    <row r="153" spans="4:14" s="83" customFormat="1" ht="12" customHeight="1" x14ac:dyDescent="0.2">
      <c r="D153" s="93"/>
      <c r="N153" s="223"/>
    </row>
    <row r="154" spans="4:14" s="83" customFormat="1" ht="12" customHeight="1" x14ac:dyDescent="0.2">
      <c r="D154" s="93"/>
      <c r="N154" s="223"/>
    </row>
    <row r="155" spans="4:14" s="83" customFormat="1" ht="12" customHeight="1" x14ac:dyDescent="0.2">
      <c r="D155" s="93"/>
      <c r="N155" s="223"/>
    </row>
    <row r="156" spans="4:14" s="83" customFormat="1" ht="12" customHeight="1" x14ac:dyDescent="0.2">
      <c r="D156" s="93"/>
      <c r="N156" s="223"/>
    </row>
    <row r="157" spans="4:14" s="83" customFormat="1" ht="12" customHeight="1" x14ac:dyDescent="0.2">
      <c r="D157" s="93"/>
      <c r="N157" s="223"/>
    </row>
    <row r="158" spans="4:14" s="83" customFormat="1" ht="12" customHeight="1" x14ac:dyDescent="0.2">
      <c r="D158" s="93"/>
      <c r="N158" s="223"/>
    </row>
    <row r="159" spans="4:14" s="83" customFormat="1" ht="12" customHeight="1" x14ac:dyDescent="0.2">
      <c r="D159" s="93"/>
      <c r="N159" s="223"/>
    </row>
    <row r="160" spans="4:14" s="83" customFormat="1" ht="12" customHeight="1" x14ac:dyDescent="0.2">
      <c r="D160" s="93"/>
      <c r="N160" s="223"/>
    </row>
    <row r="161" spans="4:14" s="83" customFormat="1" ht="12" customHeight="1" x14ac:dyDescent="0.2">
      <c r="D161" s="93"/>
      <c r="N161" s="223"/>
    </row>
    <row r="162" spans="4:14" s="83" customFormat="1" ht="12" customHeight="1" x14ac:dyDescent="0.2">
      <c r="D162" s="93"/>
      <c r="N162" s="223"/>
    </row>
    <row r="163" spans="4:14" s="83" customFormat="1" ht="12" customHeight="1" x14ac:dyDescent="0.2">
      <c r="D163" s="93"/>
      <c r="N163" s="223"/>
    </row>
    <row r="164" spans="4:14" s="83" customFormat="1" ht="12" customHeight="1" x14ac:dyDescent="0.2">
      <c r="D164" s="93"/>
      <c r="N164" s="223"/>
    </row>
    <row r="165" spans="4:14" s="83" customFormat="1" ht="12" customHeight="1" x14ac:dyDescent="0.2">
      <c r="D165" s="93"/>
      <c r="N165" s="223"/>
    </row>
    <row r="166" spans="4:14" s="83" customFormat="1" ht="12" customHeight="1" x14ac:dyDescent="0.2">
      <c r="D166" s="93"/>
      <c r="N166" s="223"/>
    </row>
    <row r="167" spans="4:14" s="83" customFormat="1" ht="12" customHeight="1" x14ac:dyDescent="0.2">
      <c r="D167" s="93"/>
      <c r="N167" s="223"/>
    </row>
    <row r="168" spans="4:14" s="83" customFormat="1" ht="12" customHeight="1" x14ac:dyDescent="0.2">
      <c r="D168" s="93"/>
      <c r="N168" s="223"/>
    </row>
    <row r="169" spans="4:14" s="83" customFormat="1" ht="12" customHeight="1" x14ac:dyDescent="0.2">
      <c r="D169" s="93"/>
      <c r="N169" s="223"/>
    </row>
    <row r="170" spans="4:14" s="83" customFormat="1" ht="12" customHeight="1" x14ac:dyDescent="0.2">
      <c r="D170" s="93"/>
      <c r="N170" s="223"/>
    </row>
    <row r="171" spans="4:14" s="83" customFormat="1" ht="12" customHeight="1" x14ac:dyDescent="0.2">
      <c r="D171" s="93"/>
      <c r="N171" s="223"/>
    </row>
    <row r="172" spans="4:14" s="83" customFormat="1" ht="12" customHeight="1" x14ac:dyDescent="0.2">
      <c r="D172" s="93"/>
      <c r="N172" s="223"/>
    </row>
    <row r="173" spans="4:14" s="83" customFormat="1" ht="12" customHeight="1" x14ac:dyDescent="0.2">
      <c r="D173" s="93"/>
      <c r="N173" s="223"/>
    </row>
    <row r="174" spans="4:14" s="83" customFormat="1" ht="12" customHeight="1" x14ac:dyDescent="0.2">
      <c r="D174" s="93"/>
      <c r="N174" s="223"/>
    </row>
    <row r="175" spans="4:14" s="83" customFormat="1" ht="12" customHeight="1" x14ac:dyDescent="0.2">
      <c r="D175" s="93"/>
      <c r="N175" s="223"/>
    </row>
    <row r="176" spans="4:14" s="83" customFormat="1" ht="12" customHeight="1" x14ac:dyDescent="0.2">
      <c r="D176" s="93"/>
      <c r="N176" s="223"/>
    </row>
    <row r="177" spans="4:14" s="83" customFormat="1" ht="12" customHeight="1" x14ac:dyDescent="0.2">
      <c r="D177" s="93"/>
      <c r="N177" s="223"/>
    </row>
    <row r="178" spans="4:14" s="83" customFormat="1" ht="12" customHeight="1" x14ac:dyDescent="0.2">
      <c r="D178" s="93"/>
      <c r="N178" s="223"/>
    </row>
    <row r="179" spans="4:14" s="83" customFormat="1" ht="12" customHeight="1" x14ac:dyDescent="0.2">
      <c r="D179" s="93"/>
      <c r="N179" s="223"/>
    </row>
    <row r="180" spans="4:14" s="83" customFormat="1" ht="12" customHeight="1" x14ac:dyDescent="0.2">
      <c r="D180" s="93"/>
      <c r="N180" s="223"/>
    </row>
    <row r="181" spans="4:14" s="83" customFormat="1" ht="12" customHeight="1" x14ac:dyDescent="0.2">
      <c r="D181" s="93"/>
      <c r="N181" s="223"/>
    </row>
    <row r="182" spans="4:14" s="83" customFormat="1" ht="12" customHeight="1" x14ac:dyDescent="0.2">
      <c r="D182" s="93"/>
      <c r="N182" s="223"/>
    </row>
    <row r="183" spans="4:14" s="83" customFormat="1" ht="12" customHeight="1" x14ac:dyDescent="0.2">
      <c r="D183" s="93"/>
      <c r="N183" s="223"/>
    </row>
    <row r="184" spans="4:14" s="83" customFormat="1" ht="12" customHeight="1" x14ac:dyDescent="0.2">
      <c r="D184" s="93"/>
      <c r="N184" s="223"/>
    </row>
    <row r="185" spans="4:14" s="83" customFormat="1" ht="12" customHeight="1" x14ac:dyDescent="0.2">
      <c r="D185" s="93"/>
      <c r="N185" s="223"/>
    </row>
    <row r="186" spans="4:14" s="83" customFormat="1" ht="12" customHeight="1" x14ac:dyDescent="0.2">
      <c r="D186" s="93"/>
      <c r="N186" s="223"/>
    </row>
    <row r="187" spans="4:14" s="83" customFormat="1" ht="12" customHeight="1" x14ac:dyDescent="0.2">
      <c r="D187" s="93"/>
      <c r="N187" s="223"/>
    </row>
    <row r="188" spans="4:14" s="83" customFormat="1" ht="12" customHeight="1" x14ac:dyDescent="0.2">
      <c r="D188" s="93"/>
      <c r="N188" s="223"/>
    </row>
    <row r="189" spans="4:14" s="83" customFormat="1" ht="12" customHeight="1" x14ac:dyDescent="0.2">
      <c r="D189" s="93"/>
      <c r="N189" s="223"/>
    </row>
    <row r="190" spans="4:14" s="83" customFormat="1" ht="12" customHeight="1" x14ac:dyDescent="0.2">
      <c r="D190" s="93"/>
      <c r="N190" s="223"/>
    </row>
    <row r="191" spans="4:14" s="83" customFormat="1" ht="12" customHeight="1" x14ac:dyDescent="0.2">
      <c r="D191" s="93"/>
      <c r="N191" s="223"/>
    </row>
    <row r="192" spans="4:14" s="83" customFormat="1" ht="12" customHeight="1" x14ac:dyDescent="0.2">
      <c r="D192" s="93"/>
      <c r="N192" s="223"/>
    </row>
    <row r="193" spans="4:14" s="83" customFormat="1" ht="12" customHeight="1" x14ac:dyDescent="0.2">
      <c r="D193" s="93"/>
      <c r="N193" s="223"/>
    </row>
    <row r="194" spans="4:14" s="83" customFormat="1" ht="12" customHeight="1" x14ac:dyDescent="0.2">
      <c r="D194" s="93"/>
      <c r="N194" s="223"/>
    </row>
    <row r="195" spans="4:14" s="83" customFormat="1" ht="12" customHeight="1" x14ac:dyDescent="0.2">
      <c r="D195" s="93"/>
      <c r="N195" s="223"/>
    </row>
    <row r="196" spans="4:14" s="83" customFormat="1" ht="12" customHeight="1" x14ac:dyDescent="0.2">
      <c r="D196" s="93"/>
      <c r="N196" s="223"/>
    </row>
    <row r="197" spans="4:14" s="83" customFormat="1" ht="12" customHeight="1" x14ac:dyDescent="0.2">
      <c r="D197" s="93"/>
      <c r="N197" s="223"/>
    </row>
    <row r="198" spans="4:14" s="83" customFormat="1" ht="12" customHeight="1" x14ac:dyDescent="0.2">
      <c r="D198" s="93"/>
      <c r="N198" s="223"/>
    </row>
    <row r="199" spans="4:14" s="83" customFormat="1" ht="12" customHeight="1" x14ac:dyDescent="0.2">
      <c r="D199" s="93"/>
      <c r="N199" s="223"/>
    </row>
    <row r="200" spans="4:14" s="83" customFormat="1" ht="12" customHeight="1" x14ac:dyDescent="0.2">
      <c r="D200" s="93"/>
      <c r="N200" s="223"/>
    </row>
    <row r="201" spans="4:14" s="83" customFormat="1" ht="12" customHeight="1" x14ac:dyDescent="0.2">
      <c r="D201" s="93"/>
      <c r="N201" s="223"/>
    </row>
    <row r="202" spans="4:14" s="83" customFormat="1" ht="12" customHeight="1" x14ac:dyDescent="0.2">
      <c r="D202" s="93"/>
      <c r="N202" s="223"/>
    </row>
    <row r="203" spans="4:14" s="83" customFormat="1" ht="12" customHeight="1" x14ac:dyDescent="0.2">
      <c r="D203" s="93"/>
      <c r="N203" s="223"/>
    </row>
    <row r="204" spans="4:14" s="83" customFormat="1" ht="12" customHeight="1" x14ac:dyDescent="0.2">
      <c r="D204" s="93"/>
      <c r="N204" s="223"/>
    </row>
    <row r="205" spans="4:14" s="83" customFormat="1" ht="12" customHeight="1" x14ac:dyDescent="0.2">
      <c r="D205" s="93"/>
      <c r="N205" s="223"/>
    </row>
    <row r="206" spans="4:14" s="83" customFormat="1" ht="12" customHeight="1" x14ac:dyDescent="0.2">
      <c r="D206" s="93"/>
      <c r="N206" s="223"/>
    </row>
    <row r="207" spans="4:14" s="83" customFormat="1" ht="12" customHeight="1" x14ac:dyDescent="0.2">
      <c r="D207" s="93"/>
      <c r="N207" s="223"/>
    </row>
    <row r="208" spans="4:14" s="83" customFormat="1" ht="12" customHeight="1" x14ac:dyDescent="0.2">
      <c r="D208" s="93"/>
      <c r="N208" s="223"/>
    </row>
    <row r="209" spans="4:14" s="83" customFormat="1" ht="12" customHeight="1" x14ac:dyDescent="0.2">
      <c r="D209" s="93"/>
      <c r="N209" s="223"/>
    </row>
    <row r="210" spans="4:14" s="83" customFormat="1" ht="12" customHeight="1" x14ac:dyDescent="0.2">
      <c r="D210" s="93"/>
      <c r="N210" s="223"/>
    </row>
    <row r="211" spans="4:14" s="83" customFormat="1" ht="12" customHeight="1" x14ac:dyDescent="0.2">
      <c r="D211" s="93"/>
      <c r="N211" s="223"/>
    </row>
    <row r="212" spans="4:14" s="83" customFormat="1" ht="12" customHeight="1" x14ac:dyDescent="0.2">
      <c r="D212" s="93"/>
      <c r="N212" s="223"/>
    </row>
    <row r="213" spans="4:14" s="83" customFormat="1" ht="12" customHeight="1" x14ac:dyDescent="0.2">
      <c r="D213" s="93"/>
      <c r="N213" s="223"/>
    </row>
    <row r="214" spans="4:14" s="83" customFormat="1" ht="12" customHeight="1" x14ac:dyDescent="0.2">
      <c r="D214" s="93"/>
      <c r="N214" s="223"/>
    </row>
    <row r="215" spans="4:14" s="83" customFormat="1" ht="12" customHeight="1" x14ac:dyDescent="0.2">
      <c r="D215" s="93"/>
      <c r="N215" s="223"/>
    </row>
    <row r="216" spans="4:14" s="83" customFormat="1" ht="12" customHeight="1" x14ac:dyDescent="0.2">
      <c r="D216" s="93"/>
      <c r="N216" s="223"/>
    </row>
    <row r="217" spans="4:14" s="83" customFormat="1" ht="12" customHeight="1" x14ac:dyDescent="0.2">
      <c r="D217" s="93"/>
      <c r="N217" s="223"/>
    </row>
    <row r="218" spans="4:14" s="83" customFormat="1" ht="12" customHeight="1" x14ac:dyDescent="0.2">
      <c r="D218" s="93"/>
      <c r="N218" s="223"/>
    </row>
    <row r="219" spans="4:14" s="83" customFormat="1" ht="12" customHeight="1" x14ac:dyDescent="0.2">
      <c r="D219" s="93"/>
      <c r="N219" s="223"/>
    </row>
    <row r="220" spans="4:14" s="83" customFormat="1" ht="12" customHeight="1" x14ac:dyDescent="0.2">
      <c r="D220" s="93"/>
      <c r="N220" s="223"/>
    </row>
    <row r="221" spans="4:14" s="83" customFormat="1" ht="12" customHeight="1" x14ac:dyDescent="0.2">
      <c r="D221" s="93"/>
      <c r="N221" s="223"/>
    </row>
    <row r="222" spans="4:14" s="83" customFormat="1" ht="12" customHeight="1" x14ac:dyDescent="0.2">
      <c r="D222" s="93"/>
      <c r="N222" s="223"/>
    </row>
    <row r="223" spans="4:14" s="83" customFormat="1" ht="12" customHeight="1" x14ac:dyDescent="0.2">
      <c r="D223" s="93"/>
      <c r="N223" s="223"/>
    </row>
    <row r="224" spans="4:14" s="83" customFormat="1" ht="12" customHeight="1" x14ac:dyDescent="0.2">
      <c r="D224" s="93"/>
      <c r="N224" s="223"/>
    </row>
    <row r="225" spans="4:14" s="83" customFormat="1" ht="12" customHeight="1" x14ac:dyDescent="0.2">
      <c r="D225" s="93"/>
      <c r="N225" s="223"/>
    </row>
    <row r="226" spans="4:14" s="83" customFormat="1" ht="12" customHeight="1" x14ac:dyDescent="0.2">
      <c r="D226" s="93"/>
      <c r="N226" s="223"/>
    </row>
    <row r="227" spans="4:14" s="83" customFormat="1" ht="12" customHeight="1" x14ac:dyDescent="0.2">
      <c r="D227" s="93"/>
      <c r="N227" s="223"/>
    </row>
    <row r="228" spans="4:14" s="83" customFormat="1" ht="12" customHeight="1" x14ac:dyDescent="0.2">
      <c r="D228" s="93"/>
      <c r="N228" s="223"/>
    </row>
    <row r="229" spans="4:14" s="83" customFormat="1" ht="12" customHeight="1" x14ac:dyDescent="0.2">
      <c r="D229" s="93"/>
      <c r="N229" s="223"/>
    </row>
    <row r="230" spans="4:14" s="83" customFormat="1" ht="12" customHeight="1" x14ac:dyDescent="0.2">
      <c r="D230" s="93"/>
      <c r="N230" s="223"/>
    </row>
    <row r="231" spans="4:14" s="83" customFormat="1" ht="12" customHeight="1" x14ac:dyDescent="0.2">
      <c r="D231" s="93"/>
      <c r="N231" s="223"/>
    </row>
    <row r="232" spans="4:14" s="83" customFormat="1" ht="12" customHeight="1" x14ac:dyDescent="0.2">
      <c r="D232" s="93"/>
      <c r="N232" s="223"/>
    </row>
    <row r="233" spans="4:14" s="83" customFormat="1" ht="12" customHeight="1" x14ac:dyDescent="0.2">
      <c r="D233" s="93"/>
      <c r="N233" s="223"/>
    </row>
    <row r="234" spans="4:14" s="83" customFormat="1" ht="12" customHeight="1" x14ac:dyDescent="0.2">
      <c r="D234" s="93"/>
      <c r="N234" s="223"/>
    </row>
    <row r="235" spans="4:14" s="83" customFormat="1" ht="12" customHeight="1" x14ac:dyDescent="0.2">
      <c r="D235" s="93"/>
      <c r="N235" s="223"/>
    </row>
    <row r="236" spans="4:14" s="83" customFormat="1" ht="12" customHeight="1" x14ac:dyDescent="0.2">
      <c r="D236" s="93"/>
      <c r="N236" s="223"/>
    </row>
    <row r="237" spans="4:14" s="83" customFormat="1" ht="12" customHeight="1" x14ac:dyDescent="0.2">
      <c r="D237" s="93"/>
      <c r="N237" s="223"/>
    </row>
    <row r="238" spans="4:14" s="83" customFormat="1" ht="12" customHeight="1" x14ac:dyDescent="0.2">
      <c r="D238" s="93"/>
      <c r="N238" s="223"/>
    </row>
    <row r="239" spans="4:14" s="83" customFormat="1" ht="12" customHeight="1" x14ac:dyDescent="0.2">
      <c r="D239" s="93"/>
      <c r="N239" s="223"/>
    </row>
    <row r="240" spans="4:14" s="83" customFormat="1" ht="12" customHeight="1" x14ac:dyDescent="0.2">
      <c r="D240" s="93"/>
      <c r="N240" s="223"/>
    </row>
    <row r="241" spans="4:14" s="83" customFormat="1" ht="12" customHeight="1" x14ac:dyDescent="0.2">
      <c r="D241" s="93"/>
      <c r="N241" s="223"/>
    </row>
    <row r="242" spans="4:14" s="83" customFormat="1" ht="12" customHeight="1" x14ac:dyDescent="0.2">
      <c r="D242" s="93"/>
      <c r="N242" s="223"/>
    </row>
    <row r="243" spans="4:14" s="83" customFormat="1" ht="12" customHeight="1" x14ac:dyDescent="0.2">
      <c r="D243" s="93"/>
      <c r="N243" s="223"/>
    </row>
    <row r="244" spans="4:14" s="83" customFormat="1" ht="12" customHeight="1" x14ac:dyDescent="0.2">
      <c r="D244" s="93"/>
      <c r="N244" s="223"/>
    </row>
    <row r="245" spans="4:14" s="83" customFormat="1" ht="12" customHeight="1" x14ac:dyDescent="0.2">
      <c r="D245" s="93"/>
      <c r="N245" s="223"/>
    </row>
    <row r="246" spans="4:14" s="83" customFormat="1" ht="12" customHeight="1" x14ac:dyDescent="0.2">
      <c r="D246" s="93"/>
      <c r="N246" s="223"/>
    </row>
    <row r="247" spans="4:14" s="83" customFormat="1" ht="12" customHeight="1" x14ac:dyDescent="0.2">
      <c r="D247" s="93"/>
      <c r="N247" s="223"/>
    </row>
    <row r="248" spans="4:14" s="83" customFormat="1" ht="12" customHeight="1" x14ac:dyDescent="0.2">
      <c r="D248" s="93"/>
      <c r="N248" s="223"/>
    </row>
    <row r="249" spans="4:14" s="83" customFormat="1" ht="12" customHeight="1" x14ac:dyDescent="0.2">
      <c r="D249" s="93"/>
      <c r="N249" s="223"/>
    </row>
    <row r="250" spans="4:14" s="83" customFormat="1" ht="12" customHeight="1" x14ac:dyDescent="0.2">
      <c r="D250" s="93"/>
      <c r="N250" s="223"/>
    </row>
    <row r="251" spans="4:14" s="83" customFormat="1" ht="12" customHeight="1" x14ac:dyDescent="0.2">
      <c r="D251" s="93"/>
      <c r="N251" s="223"/>
    </row>
    <row r="252" spans="4:14" s="83" customFormat="1" ht="12" customHeight="1" x14ac:dyDescent="0.2">
      <c r="D252" s="93"/>
      <c r="N252" s="223"/>
    </row>
    <row r="253" spans="4:14" s="83" customFormat="1" ht="12" customHeight="1" x14ac:dyDescent="0.2">
      <c r="D253" s="93"/>
      <c r="N253" s="223"/>
    </row>
    <row r="254" spans="4:14" s="83" customFormat="1" ht="12" customHeight="1" x14ac:dyDescent="0.2">
      <c r="D254" s="93"/>
      <c r="N254" s="223"/>
    </row>
    <row r="255" spans="4:14" s="83" customFormat="1" ht="12" customHeight="1" x14ac:dyDescent="0.2">
      <c r="D255" s="93"/>
      <c r="N255" s="223"/>
    </row>
    <row r="256" spans="4:14" s="83" customFormat="1" ht="12" customHeight="1" x14ac:dyDescent="0.2">
      <c r="D256" s="93"/>
      <c r="N256" s="223"/>
    </row>
    <row r="257" spans="4:14" s="83" customFormat="1" ht="12" customHeight="1" x14ac:dyDescent="0.2">
      <c r="D257" s="93"/>
      <c r="N257" s="223"/>
    </row>
    <row r="258" spans="4:14" s="83" customFormat="1" ht="12" customHeight="1" x14ac:dyDescent="0.2">
      <c r="D258" s="93"/>
      <c r="N258" s="223"/>
    </row>
    <row r="259" spans="4:14" s="83" customFormat="1" ht="12" customHeight="1" x14ac:dyDescent="0.2">
      <c r="D259" s="93"/>
      <c r="N259" s="223"/>
    </row>
    <row r="260" spans="4:14" s="83" customFormat="1" ht="12" customHeight="1" x14ac:dyDescent="0.2">
      <c r="D260" s="93"/>
      <c r="N260" s="223"/>
    </row>
    <row r="261" spans="4:14" s="83" customFormat="1" ht="12" customHeight="1" x14ac:dyDescent="0.2">
      <c r="D261" s="93"/>
      <c r="N261" s="223"/>
    </row>
    <row r="262" spans="4:14" s="83" customFormat="1" ht="12" customHeight="1" x14ac:dyDescent="0.2">
      <c r="D262" s="93"/>
      <c r="N262" s="223"/>
    </row>
    <row r="263" spans="4:14" s="83" customFormat="1" ht="12" customHeight="1" x14ac:dyDescent="0.2">
      <c r="D263" s="93"/>
      <c r="N263" s="223"/>
    </row>
    <row r="264" spans="4:14" s="83" customFormat="1" ht="12" customHeight="1" x14ac:dyDescent="0.2">
      <c r="D264" s="93"/>
      <c r="N264" s="223"/>
    </row>
    <row r="265" spans="4:14" s="83" customFormat="1" ht="12" customHeight="1" x14ac:dyDescent="0.2">
      <c r="D265" s="93"/>
      <c r="N265" s="223"/>
    </row>
    <row r="266" spans="4:14" s="83" customFormat="1" ht="12" customHeight="1" x14ac:dyDescent="0.2">
      <c r="D266" s="93"/>
      <c r="N266" s="223"/>
    </row>
    <row r="267" spans="4:14" s="83" customFormat="1" ht="12" customHeight="1" x14ac:dyDescent="0.2">
      <c r="D267" s="93"/>
      <c r="N267" s="223"/>
    </row>
    <row r="268" spans="4:14" s="83" customFormat="1" ht="12" customHeight="1" x14ac:dyDescent="0.2">
      <c r="D268" s="93"/>
      <c r="N268" s="223"/>
    </row>
    <row r="269" spans="4:14" s="83" customFormat="1" ht="12" customHeight="1" x14ac:dyDescent="0.2">
      <c r="D269" s="93"/>
      <c r="N269" s="223"/>
    </row>
    <row r="270" spans="4:14" s="83" customFormat="1" ht="12" customHeight="1" x14ac:dyDescent="0.2">
      <c r="D270" s="93"/>
      <c r="N270" s="223"/>
    </row>
    <row r="271" spans="4:14" s="83" customFormat="1" ht="12" customHeight="1" x14ac:dyDescent="0.2">
      <c r="D271" s="93"/>
      <c r="N271" s="223"/>
    </row>
    <row r="272" spans="4:14" s="83" customFormat="1" ht="12" customHeight="1" x14ac:dyDescent="0.2">
      <c r="D272" s="93"/>
      <c r="N272" s="223"/>
    </row>
    <row r="273" spans="4:14" s="83" customFormat="1" ht="12" customHeight="1" x14ac:dyDescent="0.2">
      <c r="D273" s="93"/>
      <c r="N273" s="223"/>
    </row>
    <row r="274" spans="4:14" s="83" customFormat="1" ht="12" customHeight="1" x14ac:dyDescent="0.2">
      <c r="D274" s="93"/>
      <c r="N274" s="223"/>
    </row>
    <row r="275" spans="4:14" s="83" customFormat="1" ht="12" customHeight="1" x14ac:dyDescent="0.2">
      <c r="D275" s="93"/>
      <c r="N275" s="223"/>
    </row>
    <row r="276" spans="4:14" s="83" customFormat="1" ht="12" customHeight="1" x14ac:dyDescent="0.2">
      <c r="D276" s="93"/>
      <c r="N276" s="223"/>
    </row>
    <row r="277" spans="4:14" s="83" customFormat="1" ht="12" customHeight="1" x14ac:dyDescent="0.2">
      <c r="D277" s="93"/>
      <c r="N277" s="223"/>
    </row>
    <row r="278" spans="4:14" s="83" customFormat="1" ht="12" customHeight="1" x14ac:dyDescent="0.2">
      <c r="D278" s="93"/>
      <c r="N278" s="223"/>
    </row>
    <row r="279" spans="4:14" s="83" customFormat="1" ht="12" customHeight="1" x14ac:dyDescent="0.2">
      <c r="D279" s="93"/>
      <c r="N279" s="223"/>
    </row>
    <row r="280" spans="4:14" s="83" customFormat="1" ht="12" customHeight="1" x14ac:dyDescent="0.2">
      <c r="D280" s="93"/>
      <c r="N280" s="223"/>
    </row>
    <row r="281" spans="4:14" s="83" customFormat="1" ht="12" customHeight="1" x14ac:dyDescent="0.2">
      <c r="D281" s="93"/>
      <c r="N281" s="223"/>
    </row>
    <row r="282" spans="4:14" s="83" customFormat="1" ht="12" customHeight="1" x14ac:dyDescent="0.2">
      <c r="D282" s="93"/>
      <c r="N282" s="223"/>
    </row>
    <row r="283" spans="4:14" s="83" customFormat="1" ht="12" customHeight="1" x14ac:dyDescent="0.2">
      <c r="D283" s="93"/>
      <c r="N283" s="223"/>
    </row>
    <row r="284" spans="4:14" s="83" customFormat="1" ht="12" customHeight="1" x14ac:dyDescent="0.2">
      <c r="D284" s="93"/>
      <c r="N284" s="223"/>
    </row>
    <row r="285" spans="4:14" s="83" customFormat="1" ht="12" customHeight="1" x14ac:dyDescent="0.2">
      <c r="D285" s="93"/>
      <c r="N285" s="223"/>
    </row>
    <row r="286" spans="4:14" s="83" customFormat="1" ht="12" customHeight="1" x14ac:dyDescent="0.2">
      <c r="D286" s="93"/>
      <c r="N286" s="223"/>
    </row>
    <row r="287" spans="4:14" s="83" customFormat="1" ht="12" customHeight="1" x14ac:dyDescent="0.2">
      <c r="D287" s="93"/>
      <c r="N287" s="223"/>
    </row>
    <row r="288" spans="4:14" s="83" customFormat="1" ht="12" customHeight="1" x14ac:dyDescent="0.2">
      <c r="D288" s="93"/>
      <c r="N288" s="223"/>
    </row>
    <row r="289" spans="4:14" s="83" customFormat="1" ht="12" customHeight="1" x14ac:dyDescent="0.2">
      <c r="D289" s="93"/>
      <c r="N289" s="223"/>
    </row>
    <row r="290" spans="4:14" s="83" customFormat="1" ht="12" customHeight="1" x14ac:dyDescent="0.2">
      <c r="D290" s="93"/>
      <c r="N290" s="223"/>
    </row>
    <row r="291" spans="4:14" s="83" customFormat="1" ht="12" customHeight="1" x14ac:dyDescent="0.2">
      <c r="D291" s="93"/>
      <c r="N291" s="223"/>
    </row>
    <row r="292" spans="4:14" s="83" customFormat="1" ht="12" customHeight="1" x14ac:dyDescent="0.2">
      <c r="D292" s="93"/>
      <c r="N292" s="223"/>
    </row>
    <row r="293" spans="4:14" s="83" customFormat="1" ht="12" customHeight="1" x14ac:dyDescent="0.2">
      <c r="D293" s="93"/>
      <c r="N293" s="223"/>
    </row>
    <row r="294" spans="4:14" s="83" customFormat="1" ht="12" customHeight="1" x14ac:dyDescent="0.2">
      <c r="D294" s="93"/>
      <c r="N294" s="223"/>
    </row>
    <row r="295" spans="4:14" s="83" customFormat="1" ht="12" customHeight="1" x14ac:dyDescent="0.2">
      <c r="D295" s="93"/>
      <c r="N295" s="223"/>
    </row>
    <row r="296" spans="4:14" s="83" customFormat="1" ht="12" customHeight="1" x14ac:dyDescent="0.2">
      <c r="D296" s="93"/>
      <c r="N296" s="223"/>
    </row>
    <row r="297" spans="4:14" s="83" customFormat="1" ht="12" customHeight="1" x14ac:dyDescent="0.2">
      <c r="D297" s="93"/>
      <c r="N297" s="223"/>
    </row>
    <row r="298" spans="4:14" s="83" customFormat="1" ht="12" customHeight="1" x14ac:dyDescent="0.2">
      <c r="D298" s="93"/>
      <c r="N298" s="223"/>
    </row>
    <row r="299" spans="4:14" s="83" customFormat="1" ht="12" customHeight="1" x14ac:dyDescent="0.2">
      <c r="D299" s="93"/>
      <c r="N299" s="223"/>
    </row>
    <row r="300" spans="4:14" s="83" customFormat="1" ht="12" customHeight="1" x14ac:dyDescent="0.2">
      <c r="D300" s="93"/>
      <c r="N300" s="223"/>
    </row>
    <row r="301" spans="4:14" s="83" customFormat="1" ht="12" customHeight="1" x14ac:dyDescent="0.2">
      <c r="D301" s="93"/>
      <c r="N301" s="223"/>
    </row>
    <row r="302" spans="4:14" s="83" customFormat="1" ht="12" customHeight="1" x14ac:dyDescent="0.2">
      <c r="D302" s="93"/>
      <c r="N302" s="223"/>
    </row>
    <row r="303" spans="4:14" s="83" customFormat="1" ht="12" customHeight="1" x14ac:dyDescent="0.2">
      <c r="D303" s="93"/>
      <c r="N303" s="223"/>
    </row>
    <row r="304" spans="4:14" s="83" customFormat="1" ht="12" customHeight="1" x14ac:dyDescent="0.2">
      <c r="D304" s="93"/>
      <c r="N304" s="223"/>
    </row>
    <row r="305" spans="4:14" s="83" customFormat="1" ht="12" customHeight="1" x14ac:dyDescent="0.2">
      <c r="D305" s="93"/>
      <c r="N305" s="223"/>
    </row>
    <row r="306" spans="4:14" s="83" customFormat="1" ht="12" customHeight="1" x14ac:dyDescent="0.2">
      <c r="D306" s="93"/>
      <c r="N306" s="223"/>
    </row>
    <row r="307" spans="4:14" s="83" customFormat="1" ht="12" customHeight="1" x14ac:dyDescent="0.2">
      <c r="D307" s="93"/>
      <c r="N307" s="223"/>
    </row>
    <row r="308" spans="4:14" s="83" customFormat="1" ht="12" customHeight="1" x14ac:dyDescent="0.2">
      <c r="D308" s="93"/>
      <c r="N308" s="223"/>
    </row>
    <row r="309" spans="4:14" s="83" customFormat="1" ht="12" customHeight="1" x14ac:dyDescent="0.2">
      <c r="D309" s="93"/>
      <c r="N309" s="223"/>
    </row>
    <row r="310" spans="4:14" s="83" customFormat="1" ht="12" customHeight="1" x14ac:dyDescent="0.2">
      <c r="D310" s="93"/>
      <c r="N310" s="223"/>
    </row>
    <row r="311" spans="4:14" s="83" customFormat="1" ht="12" customHeight="1" x14ac:dyDescent="0.2">
      <c r="D311" s="93"/>
      <c r="N311" s="223"/>
    </row>
    <row r="312" spans="4:14" s="83" customFormat="1" ht="12" customHeight="1" x14ac:dyDescent="0.2">
      <c r="D312" s="93"/>
      <c r="N312" s="223"/>
    </row>
    <row r="313" spans="4:14" s="83" customFormat="1" ht="12" customHeight="1" x14ac:dyDescent="0.2">
      <c r="D313" s="93"/>
      <c r="N313" s="223"/>
    </row>
    <row r="314" spans="4:14" s="83" customFormat="1" ht="12" customHeight="1" x14ac:dyDescent="0.2">
      <c r="D314" s="93"/>
      <c r="N314" s="223"/>
    </row>
    <row r="315" spans="4:14" s="83" customFormat="1" ht="12" customHeight="1" x14ac:dyDescent="0.2">
      <c r="D315" s="93"/>
      <c r="N315" s="223"/>
    </row>
    <row r="316" spans="4:14" s="83" customFormat="1" ht="12" customHeight="1" x14ac:dyDescent="0.2">
      <c r="D316" s="93"/>
      <c r="N316" s="223"/>
    </row>
    <row r="317" spans="4:14" s="83" customFormat="1" ht="12" customHeight="1" x14ac:dyDescent="0.2">
      <c r="D317" s="93"/>
      <c r="N317" s="223"/>
    </row>
    <row r="318" spans="4:14" s="83" customFormat="1" ht="12" customHeight="1" x14ac:dyDescent="0.2">
      <c r="D318" s="93"/>
      <c r="N318" s="223"/>
    </row>
    <row r="319" spans="4:14" s="83" customFormat="1" ht="12" customHeight="1" x14ac:dyDescent="0.2">
      <c r="D319" s="93"/>
      <c r="N319" s="223"/>
    </row>
    <row r="320" spans="4:14" s="83" customFormat="1" ht="12" customHeight="1" x14ac:dyDescent="0.2">
      <c r="D320" s="93"/>
      <c r="N320" s="223"/>
    </row>
    <row r="321" spans="4:14" s="83" customFormat="1" ht="12" customHeight="1" x14ac:dyDescent="0.2">
      <c r="D321" s="93"/>
      <c r="N321" s="223"/>
    </row>
    <row r="322" spans="4:14" s="83" customFormat="1" ht="12" customHeight="1" x14ac:dyDescent="0.2">
      <c r="D322" s="93"/>
      <c r="N322" s="223"/>
    </row>
    <row r="323" spans="4:14" s="83" customFormat="1" ht="12" customHeight="1" x14ac:dyDescent="0.2">
      <c r="D323" s="93"/>
      <c r="N323" s="223"/>
    </row>
    <row r="324" spans="4:14" s="83" customFormat="1" ht="12" customHeight="1" x14ac:dyDescent="0.2">
      <c r="D324" s="93"/>
      <c r="N324" s="223"/>
    </row>
    <row r="325" spans="4:14" s="83" customFormat="1" ht="12" customHeight="1" x14ac:dyDescent="0.2">
      <c r="D325" s="93"/>
      <c r="N325" s="223"/>
    </row>
    <row r="326" spans="4:14" s="83" customFormat="1" ht="12" customHeight="1" x14ac:dyDescent="0.2">
      <c r="D326" s="93"/>
      <c r="N326" s="223"/>
    </row>
    <row r="327" spans="4:14" s="83" customFormat="1" ht="12" customHeight="1" x14ac:dyDescent="0.2">
      <c r="D327" s="93"/>
      <c r="N327" s="223"/>
    </row>
    <row r="328" spans="4:14" s="83" customFormat="1" ht="12" customHeight="1" x14ac:dyDescent="0.2">
      <c r="D328" s="93"/>
      <c r="N328" s="223"/>
    </row>
    <row r="329" spans="4:14" s="83" customFormat="1" ht="12" customHeight="1" x14ac:dyDescent="0.2">
      <c r="D329" s="93"/>
      <c r="N329" s="223"/>
    </row>
    <row r="330" spans="4:14" s="83" customFormat="1" ht="12" customHeight="1" x14ac:dyDescent="0.2">
      <c r="D330" s="93"/>
      <c r="N330" s="223"/>
    </row>
    <row r="331" spans="4:14" s="83" customFormat="1" ht="12" customHeight="1" x14ac:dyDescent="0.2">
      <c r="D331" s="93"/>
      <c r="N331" s="223"/>
    </row>
    <row r="332" spans="4:14" s="83" customFormat="1" ht="12" customHeight="1" x14ac:dyDescent="0.2">
      <c r="D332" s="93"/>
      <c r="N332" s="223"/>
    </row>
    <row r="333" spans="4:14" s="83" customFormat="1" ht="12" customHeight="1" x14ac:dyDescent="0.2">
      <c r="D333" s="93"/>
      <c r="N333" s="223"/>
    </row>
    <row r="334" spans="4:14" s="83" customFormat="1" ht="12" customHeight="1" x14ac:dyDescent="0.2">
      <c r="D334" s="93"/>
      <c r="N334" s="223"/>
    </row>
    <row r="335" spans="4:14" s="83" customFormat="1" ht="12" customHeight="1" x14ac:dyDescent="0.2">
      <c r="D335" s="93"/>
      <c r="N335" s="223"/>
    </row>
    <row r="336" spans="4:14" s="83" customFormat="1" ht="12" customHeight="1" x14ac:dyDescent="0.2">
      <c r="D336" s="93"/>
      <c r="N336" s="223"/>
    </row>
    <row r="337" spans="4:14" s="83" customFormat="1" ht="12" customHeight="1" x14ac:dyDescent="0.2">
      <c r="D337" s="93"/>
      <c r="N337" s="223"/>
    </row>
    <row r="338" spans="4:14" s="83" customFormat="1" ht="12" customHeight="1" x14ac:dyDescent="0.2">
      <c r="D338" s="93"/>
      <c r="N338" s="223"/>
    </row>
    <row r="339" spans="4:14" s="83" customFormat="1" ht="12" customHeight="1" x14ac:dyDescent="0.2">
      <c r="D339" s="93"/>
      <c r="N339" s="223"/>
    </row>
    <row r="340" spans="4:14" s="83" customFormat="1" ht="12" customHeight="1" x14ac:dyDescent="0.2">
      <c r="D340" s="93"/>
      <c r="N340" s="223"/>
    </row>
    <row r="341" spans="4:14" s="83" customFormat="1" ht="12" customHeight="1" x14ac:dyDescent="0.2">
      <c r="D341" s="93"/>
      <c r="N341" s="223"/>
    </row>
    <row r="342" spans="4:14" s="83" customFormat="1" ht="12" customHeight="1" x14ac:dyDescent="0.2">
      <c r="D342" s="93"/>
      <c r="N342" s="223"/>
    </row>
    <row r="343" spans="4:14" s="83" customFormat="1" ht="12" customHeight="1" x14ac:dyDescent="0.2">
      <c r="D343" s="93"/>
      <c r="N343" s="223"/>
    </row>
    <row r="344" spans="4:14" s="83" customFormat="1" ht="12" customHeight="1" x14ac:dyDescent="0.2">
      <c r="D344" s="93"/>
      <c r="N344" s="223"/>
    </row>
    <row r="345" spans="4:14" s="83" customFormat="1" ht="12" customHeight="1" x14ac:dyDescent="0.2">
      <c r="D345" s="93"/>
      <c r="N345" s="223"/>
    </row>
    <row r="346" spans="4:14" s="83" customFormat="1" ht="12" customHeight="1" x14ac:dyDescent="0.2">
      <c r="D346" s="93"/>
      <c r="N346" s="223"/>
    </row>
    <row r="347" spans="4:14" s="83" customFormat="1" ht="12" customHeight="1" x14ac:dyDescent="0.2">
      <c r="D347" s="93"/>
      <c r="N347" s="223"/>
    </row>
    <row r="348" spans="4:14" s="83" customFormat="1" ht="12" customHeight="1" x14ac:dyDescent="0.2">
      <c r="D348" s="93"/>
      <c r="N348" s="223"/>
    </row>
    <row r="349" spans="4:14" s="83" customFormat="1" ht="12" customHeight="1" x14ac:dyDescent="0.2">
      <c r="D349" s="93"/>
      <c r="N349" s="223"/>
    </row>
    <row r="350" spans="4:14" s="83" customFormat="1" ht="12" customHeight="1" x14ac:dyDescent="0.2">
      <c r="D350" s="93"/>
      <c r="N350" s="223"/>
    </row>
    <row r="351" spans="4:14" s="83" customFormat="1" ht="12" customHeight="1" x14ac:dyDescent="0.2">
      <c r="D351" s="93"/>
      <c r="N351" s="223"/>
    </row>
    <row r="352" spans="4:14" s="83" customFormat="1" ht="12" customHeight="1" x14ac:dyDescent="0.2">
      <c r="D352" s="93"/>
      <c r="N352" s="223"/>
    </row>
    <row r="353" spans="4:14" s="83" customFormat="1" ht="12" customHeight="1" x14ac:dyDescent="0.2">
      <c r="D353" s="93"/>
      <c r="N353" s="223"/>
    </row>
    <row r="354" spans="4:14" s="83" customFormat="1" ht="12" customHeight="1" x14ac:dyDescent="0.2">
      <c r="D354" s="93"/>
      <c r="N354" s="223"/>
    </row>
    <row r="355" spans="4:14" s="83" customFormat="1" ht="12" customHeight="1" x14ac:dyDescent="0.2">
      <c r="D355" s="93"/>
      <c r="N355" s="223"/>
    </row>
    <row r="356" spans="4:14" s="83" customFormat="1" ht="12" customHeight="1" x14ac:dyDescent="0.2">
      <c r="D356" s="93"/>
      <c r="N356" s="223"/>
    </row>
    <row r="357" spans="4:14" s="83" customFormat="1" ht="12" customHeight="1" x14ac:dyDescent="0.2">
      <c r="D357" s="93"/>
      <c r="N357" s="223"/>
    </row>
    <row r="358" spans="4:14" s="83" customFormat="1" ht="12" customHeight="1" x14ac:dyDescent="0.2">
      <c r="D358" s="93"/>
      <c r="N358" s="223"/>
    </row>
    <row r="359" spans="4:14" s="83" customFormat="1" ht="12" customHeight="1" x14ac:dyDescent="0.2">
      <c r="D359" s="93"/>
      <c r="N359" s="223"/>
    </row>
    <row r="360" spans="4:14" s="83" customFormat="1" ht="12" customHeight="1" x14ac:dyDescent="0.2">
      <c r="D360" s="93"/>
      <c r="N360" s="223"/>
    </row>
    <row r="361" spans="4:14" s="83" customFormat="1" ht="12" customHeight="1" x14ac:dyDescent="0.2">
      <c r="D361" s="93"/>
      <c r="N361" s="223"/>
    </row>
    <row r="362" spans="4:14" s="83" customFormat="1" ht="12" customHeight="1" x14ac:dyDescent="0.2">
      <c r="D362" s="93"/>
      <c r="N362" s="223"/>
    </row>
    <row r="363" spans="4:14" s="83" customFormat="1" ht="12" customHeight="1" x14ac:dyDescent="0.2">
      <c r="D363" s="93"/>
      <c r="N363" s="223"/>
    </row>
    <row r="364" spans="4:14" s="83" customFormat="1" ht="12" customHeight="1" x14ac:dyDescent="0.2">
      <c r="D364" s="93"/>
      <c r="N364" s="223"/>
    </row>
    <row r="365" spans="4:14" s="83" customFormat="1" ht="12" customHeight="1" x14ac:dyDescent="0.2">
      <c r="D365" s="93"/>
      <c r="N365" s="223"/>
    </row>
    <row r="366" spans="4:14" s="83" customFormat="1" ht="12" customHeight="1" x14ac:dyDescent="0.2">
      <c r="D366" s="93"/>
      <c r="N366" s="223"/>
    </row>
    <row r="367" spans="4:14" s="83" customFormat="1" ht="12" customHeight="1" x14ac:dyDescent="0.2">
      <c r="D367" s="93"/>
      <c r="N367" s="223"/>
    </row>
    <row r="368" spans="4:14" s="83" customFormat="1" ht="12" customHeight="1" x14ac:dyDescent="0.2">
      <c r="D368" s="93"/>
      <c r="N368" s="223"/>
    </row>
    <row r="369" spans="4:14" s="83" customFormat="1" ht="12" customHeight="1" x14ac:dyDescent="0.2">
      <c r="D369" s="93"/>
      <c r="N369" s="223"/>
    </row>
    <row r="370" spans="4:14" s="83" customFormat="1" ht="12" customHeight="1" x14ac:dyDescent="0.2">
      <c r="D370" s="93"/>
      <c r="N370" s="223"/>
    </row>
    <row r="371" spans="4:14" s="83" customFormat="1" ht="12" customHeight="1" x14ac:dyDescent="0.2">
      <c r="D371" s="93"/>
      <c r="N371" s="223"/>
    </row>
    <row r="372" spans="4:14" s="83" customFormat="1" ht="12" customHeight="1" x14ac:dyDescent="0.2">
      <c r="D372" s="93"/>
      <c r="N372" s="223"/>
    </row>
    <row r="373" spans="4:14" s="83" customFormat="1" ht="12" customHeight="1" x14ac:dyDescent="0.2">
      <c r="D373" s="93"/>
      <c r="N373" s="223"/>
    </row>
    <row r="374" spans="4:14" s="83" customFormat="1" ht="12" customHeight="1" x14ac:dyDescent="0.2">
      <c r="D374" s="93"/>
      <c r="N374" s="223"/>
    </row>
    <row r="375" spans="4:14" s="83" customFormat="1" ht="12" customHeight="1" x14ac:dyDescent="0.2">
      <c r="D375" s="93"/>
      <c r="N375" s="223"/>
    </row>
    <row r="376" spans="4:14" s="83" customFormat="1" ht="12" customHeight="1" x14ac:dyDescent="0.2">
      <c r="D376" s="93"/>
      <c r="N376" s="223"/>
    </row>
    <row r="377" spans="4:14" s="83" customFormat="1" ht="12" customHeight="1" x14ac:dyDescent="0.2">
      <c r="D377" s="93"/>
      <c r="N377" s="223"/>
    </row>
    <row r="378" spans="4:14" s="83" customFormat="1" ht="12" customHeight="1" x14ac:dyDescent="0.2">
      <c r="D378" s="93"/>
      <c r="N378" s="223"/>
    </row>
    <row r="379" spans="4:14" s="83" customFormat="1" ht="12" customHeight="1" x14ac:dyDescent="0.2">
      <c r="D379" s="93"/>
      <c r="N379" s="223"/>
    </row>
    <row r="380" spans="4:14" s="83" customFormat="1" ht="12" customHeight="1" x14ac:dyDescent="0.2">
      <c r="D380" s="93"/>
      <c r="N380" s="223"/>
    </row>
    <row r="381" spans="4:14" s="83" customFormat="1" ht="12" customHeight="1" x14ac:dyDescent="0.2">
      <c r="D381" s="93"/>
      <c r="N381" s="223"/>
    </row>
    <row r="382" spans="4:14" s="83" customFormat="1" ht="12" customHeight="1" x14ac:dyDescent="0.2">
      <c r="D382" s="93"/>
      <c r="N382" s="223"/>
    </row>
    <row r="383" spans="4:14" s="83" customFormat="1" ht="12" customHeight="1" x14ac:dyDescent="0.2">
      <c r="D383" s="93"/>
      <c r="N383" s="223"/>
    </row>
    <row r="384" spans="4:14" s="83" customFormat="1" ht="12" customHeight="1" x14ac:dyDescent="0.2">
      <c r="D384" s="93"/>
      <c r="N384" s="223"/>
    </row>
    <row r="385" spans="4:14" s="83" customFormat="1" ht="12" customHeight="1" x14ac:dyDescent="0.2">
      <c r="D385" s="93"/>
      <c r="N385" s="223"/>
    </row>
    <row r="386" spans="4:14" s="83" customFormat="1" ht="12" customHeight="1" x14ac:dyDescent="0.2">
      <c r="D386" s="93"/>
      <c r="N386" s="223"/>
    </row>
    <row r="387" spans="4:14" s="83" customFormat="1" ht="12" customHeight="1" x14ac:dyDescent="0.2">
      <c r="D387" s="93"/>
      <c r="N387" s="223"/>
    </row>
    <row r="388" spans="4:14" s="83" customFormat="1" ht="12" customHeight="1" x14ac:dyDescent="0.2">
      <c r="D388" s="93"/>
      <c r="N388" s="223"/>
    </row>
    <row r="389" spans="4:14" s="83" customFormat="1" ht="12" customHeight="1" x14ac:dyDescent="0.2">
      <c r="D389" s="93"/>
      <c r="N389" s="223"/>
    </row>
    <row r="390" spans="4:14" s="83" customFormat="1" ht="12" customHeight="1" x14ac:dyDescent="0.2">
      <c r="D390" s="93"/>
      <c r="N390" s="223"/>
    </row>
    <row r="391" spans="4:14" s="83" customFormat="1" ht="12" customHeight="1" x14ac:dyDescent="0.2">
      <c r="D391" s="93"/>
      <c r="N391" s="223"/>
    </row>
    <row r="392" spans="4:14" s="83" customFormat="1" ht="12" customHeight="1" x14ac:dyDescent="0.2">
      <c r="D392" s="93"/>
      <c r="N392" s="223"/>
    </row>
    <row r="393" spans="4:14" s="83" customFormat="1" ht="12" customHeight="1" x14ac:dyDescent="0.2">
      <c r="D393" s="93"/>
      <c r="N393" s="223"/>
    </row>
    <row r="394" spans="4:14" s="83" customFormat="1" ht="12" customHeight="1" x14ac:dyDescent="0.2">
      <c r="D394" s="93"/>
      <c r="N394" s="223"/>
    </row>
    <row r="395" spans="4:14" s="83" customFormat="1" ht="12" customHeight="1" x14ac:dyDescent="0.2">
      <c r="D395" s="93"/>
      <c r="N395" s="223"/>
    </row>
    <row r="396" spans="4:14" s="83" customFormat="1" ht="12" customHeight="1" x14ac:dyDescent="0.2">
      <c r="D396" s="93"/>
      <c r="N396" s="223"/>
    </row>
    <row r="397" spans="4:14" s="83" customFormat="1" ht="12" customHeight="1" x14ac:dyDescent="0.2">
      <c r="D397" s="93"/>
      <c r="N397" s="223"/>
    </row>
    <row r="398" spans="4:14" s="83" customFormat="1" ht="12" customHeight="1" x14ac:dyDescent="0.2">
      <c r="D398" s="93"/>
      <c r="N398" s="223"/>
    </row>
    <row r="399" spans="4:14" s="83" customFormat="1" ht="12" customHeight="1" x14ac:dyDescent="0.2">
      <c r="D399" s="93"/>
      <c r="N399" s="223"/>
    </row>
    <row r="400" spans="4:14" s="83" customFormat="1" ht="12" customHeight="1" x14ac:dyDescent="0.2">
      <c r="D400" s="93"/>
      <c r="N400" s="223"/>
    </row>
    <row r="401" spans="4:14" s="83" customFormat="1" ht="12" customHeight="1" x14ac:dyDescent="0.2">
      <c r="D401" s="93"/>
      <c r="N401" s="223"/>
    </row>
    <row r="402" spans="4:14" s="83" customFormat="1" ht="12" customHeight="1" x14ac:dyDescent="0.2">
      <c r="D402" s="93"/>
      <c r="N402" s="223"/>
    </row>
    <row r="403" spans="4:14" s="83" customFormat="1" ht="12" customHeight="1" x14ac:dyDescent="0.2">
      <c r="D403" s="93"/>
      <c r="N403" s="223"/>
    </row>
    <row r="404" spans="4:14" s="83" customFormat="1" ht="12" customHeight="1" x14ac:dyDescent="0.2">
      <c r="D404" s="93"/>
      <c r="N404" s="223"/>
    </row>
    <row r="405" spans="4:14" s="83" customFormat="1" ht="12" customHeight="1" x14ac:dyDescent="0.2">
      <c r="D405" s="93"/>
      <c r="N405" s="223"/>
    </row>
    <row r="406" spans="4:14" s="83" customFormat="1" ht="12" customHeight="1" x14ac:dyDescent="0.2">
      <c r="D406" s="93"/>
      <c r="N406" s="223"/>
    </row>
    <row r="407" spans="4:14" s="83" customFormat="1" ht="12" customHeight="1" x14ac:dyDescent="0.2">
      <c r="D407" s="93"/>
      <c r="N407" s="223"/>
    </row>
    <row r="408" spans="4:14" s="83" customFormat="1" ht="12" customHeight="1" x14ac:dyDescent="0.2">
      <c r="D408" s="93"/>
      <c r="N408" s="223"/>
    </row>
    <row r="409" spans="4:14" s="83" customFormat="1" ht="12" customHeight="1" x14ac:dyDescent="0.2">
      <c r="D409" s="93"/>
      <c r="N409" s="223"/>
    </row>
    <row r="410" spans="4:14" s="83" customFormat="1" ht="12" customHeight="1" x14ac:dyDescent="0.2">
      <c r="D410" s="93"/>
      <c r="N410" s="223"/>
    </row>
    <row r="411" spans="4:14" s="83" customFormat="1" ht="12" customHeight="1" x14ac:dyDescent="0.2">
      <c r="D411" s="93"/>
      <c r="N411" s="223"/>
    </row>
    <row r="412" spans="4:14" s="83" customFormat="1" ht="12" customHeight="1" x14ac:dyDescent="0.2">
      <c r="D412" s="93"/>
      <c r="N412" s="223"/>
    </row>
    <row r="413" spans="4:14" s="83" customFormat="1" ht="12" customHeight="1" x14ac:dyDescent="0.2">
      <c r="D413" s="93"/>
      <c r="N413" s="223"/>
    </row>
    <row r="414" spans="4:14" s="83" customFormat="1" ht="12" customHeight="1" x14ac:dyDescent="0.2">
      <c r="D414" s="93"/>
      <c r="N414" s="223"/>
    </row>
    <row r="415" spans="4:14" s="83" customFormat="1" ht="12" customHeight="1" x14ac:dyDescent="0.2">
      <c r="D415" s="93"/>
      <c r="N415" s="223"/>
    </row>
    <row r="416" spans="4:14" s="83" customFormat="1" ht="12" customHeight="1" x14ac:dyDescent="0.2">
      <c r="D416" s="93"/>
      <c r="N416" s="223"/>
    </row>
    <row r="417" spans="4:14" s="83" customFormat="1" ht="12" customHeight="1" x14ac:dyDescent="0.2">
      <c r="D417" s="93"/>
      <c r="N417" s="223"/>
    </row>
    <row r="418" spans="4:14" s="83" customFormat="1" ht="12" customHeight="1" x14ac:dyDescent="0.2">
      <c r="D418" s="93"/>
      <c r="N418" s="223"/>
    </row>
    <row r="419" spans="4:14" s="83" customFormat="1" ht="12" customHeight="1" x14ac:dyDescent="0.2">
      <c r="D419" s="93"/>
      <c r="N419" s="223"/>
    </row>
    <row r="420" spans="4:14" s="83" customFormat="1" ht="12" customHeight="1" x14ac:dyDescent="0.2">
      <c r="D420" s="93"/>
      <c r="N420" s="223"/>
    </row>
    <row r="421" spans="4:14" s="83" customFormat="1" ht="12" customHeight="1" x14ac:dyDescent="0.2">
      <c r="D421" s="93"/>
      <c r="N421" s="223"/>
    </row>
    <row r="422" spans="4:14" s="83" customFormat="1" ht="12" customHeight="1" x14ac:dyDescent="0.2">
      <c r="D422" s="93"/>
      <c r="N422" s="223"/>
    </row>
    <row r="423" spans="4:14" s="83" customFormat="1" ht="12" customHeight="1" x14ac:dyDescent="0.2">
      <c r="D423" s="93"/>
      <c r="N423" s="223"/>
    </row>
    <row r="424" spans="4:14" s="83" customFormat="1" ht="12" customHeight="1" x14ac:dyDescent="0.2">
      <c r="D424" s="93"/>
      <c r="N424" s="223"/>
    </row>
    <row r="425" spans="4:14" s="83" customFormat="1" ht="12" customHeight="1" x14ac:dyDescent="0.2">
      <c r="D425" s="93"/>
      <c r="N425" s="223"/>
    </row>
    <row r="426" spans="4:14" s="83" customFormat="1" ht="12" customHeight="1" x14ac:dyDescent="0.2">
      <c r="D426" s="93"/>
      <c r="N426" s="223"/>
    </row>
    <row r="427" spans="4:14" s="83" customFormat="1" ht="12" customHeight="1" x14ac:dyDescent="0.2">
      <c r="D427" s="93"/>
      <c r="N427" s="223"/>
    </row>
    <row r="428" spans="4:14" s="83" customFormat="1" ht="12" customHeight="1" x14ac:dyDescent="0.2">
      <c r="D428" s="93"/>
      <c r="N428" s="223"/>
    </row>
    <row r="429" spans="4:14" s="83" customFormat="1" ht="12" customHeight="1" x14ac:dyDescent="0.2">
      <c r="D429" s="93"/>
      <c r="N429" s="223"/>
    </row>
    <row r="430" spans="4:14" s="83" customFormat="1" ht="12" customHeight="1" x14ac:dyDescent="0.2">
      <c r="D430" s="93"/>
      <c r="N430" s="223"/>
    </row>
    <row r="431" spans="4:14" s="83" customFormat="1" ht="12" customHeight="1" x14ac:dyDescent="0.2">
      <c r="D431" s="93"/>
      <c r="N431" s="223"/>
    </row>
    <row r="432" spans="4:14" s="83" customFormat="1" ht="12" customHeight="1" x14ac:dyDescent="0.2">
      <c r="D432" s="93"/>
      <c r="N432" s="223"/>
    </row>
    <row r="433" spans="4:14" s="83" customFormat="1" ht="12" customHeight="1" x14ac:dyDescent="0.2">
      <c r="D433" s="93"/>
      <c r="N433" s="223"/>
    </row>
    <row r="434" spans="4:14" s="83" customFormat="1" ht="12" customHeight="1" x14ac:dyDescent="0.2">
      <c r="D434" s="93"/>
      <c r="N434" s="223"/>
    </row>
    <row r="435" spans="4:14" s="83" customFormat="1" ht="12" customHeight="1" x14ac:dyDescent="0.2">
      <c r="D435" s="93"/>
      <c r="N435" s="223"/>
    </row>
    <row r="436" spans="4:14" s="83" customFormat="1" ht="12" customHeight="1" x14ac:dyDescent="0.2">
      <c r="D436" s="93"/>
      <c r="N436" s="223"/>
    </row>
    <row r="437" spans="4:14" s="83" customFormat="1" ht="12" customHeight="1" x14ac:dyDescent="0.2">
      <c r="D437" s="93"/>
      <c r="N437" s="223"/>
    </row>
    <row r="438" spans="4:14" s="83" customFormat="1" ht="12" customHeight="1" x14ac:dyDescent="0.2">
      <c r="D438" s="93"/>
      <c r="N438" s="223"/>
    </row>
    <row r="439" spans="4:14" s="83" customFormat="1" ht="12" customHeight="1" x14ac:dyDescent="0.2">
      <c r="D439" s="93"/>
      <c r="N439" s="223"/>
    </row>
    <row r="440" spans="4:14" s="83" customFormat="1" ht="12" customHeight="1" x14ac:dyDescent="0.2">
      <c r="D440" s="93"/>
      <c r="N440" s="223"/>
    </row>
    <row r="441" spans="4:14" s="83" customFormat="1" ht="12" customHeight="1" x14ac:dyDescent="0.2">
      <c r="D441" s="93"/>
      <c r="N441" s="223"/>
    </row>
    <row r="442" spans="4:14" s="83" customFormat="1" ht="12" customHeight="1" x14ac:dyDescent="0.2">
      <c r="D442" s="93"/>
      <c r="N442" s="223"/>
    </row>
    <row r="443" spans="4:14" s="83" customFormat="1" ht="12" customHeight="1" x14ac:dyDescent="0.2">
      <c r="D443" s="93"/>
      <c r="N443" s="223"/>
    </row>
    <row r="444" spans="4:14" s="83" customFormat="1" ht="12" customHeight="1" x14ac:dyDescent="0.2">
      <c r="D444" s="93"/>
      <c r="N444" s="223"/>
    </row>
    <row r="445" spans="4:14" s="83" customFormat="1" ht="12" customHeight="1" x14ac:dyDescent="0.2">
      <c r="D445" s="93"/>
      <c r="N445" s="223"/>
    </row>
    <row r="446" spans="4:14" s="83" customFormat="1" ht="12" customHeight="1" x14ac:dyDescent="0.2">
      <c r="D446" s="93"/>
      <c r="N446" s="223"/>
    </row>
    <row r="447" spans="4:14" s="83" customFormat="1" ht="12" customHeight="1" x14ac:dyDescent="0.2">
      <c r="D447" s="93"/>
      <c r="N447" s="223"/>
    </row>
    <row r="448" spans="4:14" s="83" customFormat="1" ht="12" customHeight="1" x14ac:dyDescent="0.2">
      <c r="D448" s="93"/>
      <c r="N448" s="223"/>
    </row>
    <row r="449" spans="4:14" s="83" customFormat="1" ht="12" customHeight="1" x14ac:dyDescent="0.2">
      <c r="D449" s="93"/>
      <c r="N449" s="223"/>
    </row>
    <row r="450" spans="4:14" s="83" customFormat="1" ht="12" customHeight="1" x14ac:dyDescent="0.2">
      <c r="D450" s="93"/>
      <c r="N450" s="223"/>
    </row>
    <row r="451" spans="4:14" s="83" customFormat="1" ht="12" customHeight="1" x14ac:dyDescent="0.2">
      <c r="D451" s="93"/>
      <c r="N451" s="223"/>
    </row>
    <row r="452" spans="4:14" s="83" customFormat="1" ht="12" customHeight="1" x14ac:dyDescent="0.2">
      <c r="D452" s="93"/>
      <c r="N452" s="223"/>
    </row>
    <row r="453" spans="4:14" s="83" customFormat="1" ht="12" customHeight="1" x14ac:dyDescent="0.2">
      <c r="D453" s="93"/>
      <c r="N453" s="223"/>
    </row>
    <row r="454" spans="4:14" s="83" customFormat="1" ht="12" customHeight="1" x14ac:dyDescent="0.2">
      <c r="D454" s="93"/>
      <c r="N454" s="223"/>
    </row>
    <row r="455" spans="4:14" s="83" customFormat="1" ht="12" customHeight="1" x14ac:dyDescent="0.2">
      <c r="D455" s="93"/>
      <c r="N455" s="223"/>
    </row>
    <row r="456" spans="4:14" s="83" customFormat="1" ht="12" customHeight="1" x14ac:dyDescent="0.2">
      <c r="D456" s="93"/>
      <c r="N456" s="223"/>
    </row>
    <row r="457" spans="4:14" s="83" customFormat="1" ht="12" customHeight="1" x14ac:dyDescent="0.2">
      <c r="D457" s="93"/>
      <c r="N457" s="223"/>
    </row>
    <row r="458" spans="4:14" s="83" customFormat="1" ht="12" customHeight="1" x14ac:dyDescent="0.2">
      <c r="D458" s="93"/>
      <c r="N458" s="223"/>
    </row>
    <row r="459" spans="4:14" s="83" customFormat="1" ht="12" customHeight="1" x14ac:dyDescent="0.2">
      <c r="D459" s="93"/>
      <c r="N459" s="223"/>
    </row>
    <row r="460" spans="4:14" s="83" customFormat="1" ht="12" customHeight="1" x14ac:dyDescent="0.2">
      <c r="D460" s="93"/>
      <c r="N460" s="223"/>
    </row>
    <row r="461" spans="4:14" s="83" customFormat="1" ht="12" customHeight="1" x14ac:dyDescent="0.2">
      <c r="D461" s="93"/>
      <c r="N461" s="223"/>
    </row>
    <row r="462" spans="4:14" s="83" customFormat="1" ht="12" customHeight="1" x14ac:dyDescent="0.2">
      <c r="D462" s="93"/>
      <c r="N462" s="223"/>
    </row>
    <row r="463" spans="4:14" s="83" customFormat="1" ht="12" customHeight="1" x14ac:dyDescent="0.2">
      <c r="D463" s="93"/>
      <c r="N463" s="223"/>
    </row>
    <row r="464" spans="4:14" s="83" customFormat="1" ht="12" customHeight="1" x14ac:dyDescent="0.2">
      <c r="D464" s="93"/>
      <c r="N464" s="223"/>
    </row>
    <row r="465" spans="4:14" s="83" customFormat="1" ht="12" customHeight="1" x14ac:dyDescent="0.2">
      <c r="D465" s="93"/>
      <c r="N465" s="223"/>
    </row>
    <row r="466" spans="4:14" s="83" customFormat="1" ht="12" customHeight="1" x14ac:dyDescent="0.2">
      <c r="D466" s="93"/>
      <c r="N466" s="223"/>
    </row>
    <row r="467" spans="4:14" s="83" customFormat="1" ht="12" customHeight="1" x14ac:dyDescent="0.2">
      <c r="D467" s="93"/>
      <c r="N467" s="223"/>
    </row>
    <row r="468" spans="4:14" s="83" customFormat="1" ht="12" customHeight="1" x14ac:dyDescent="0.2">
      <c r="D468" s="93"/>
      <c r="N468" s="223"/>
    </row>
    <row r="469" spans="4:14" s="83" customFormat="1" ht="12" customHeight="1" x14ac:dyDescent="0.2">
      <c r="D469" s="93"/>
      <c r="N469" s="223"/>
    </row>
    <row r="470" spans="4:14" s="83" customFormat="1" ht="12" customHeight="1" x14ac:dyDescent="0.2">
      <c r="D470" s="93"/>
      <c r="N470" s="223"/>
    </row>
    <row r="471" spans="4:14" s="83" customFormat="1" ht="12" customHeight="1" x14ac:dyDescent="0.2">
      <c r="D471" s="93"/>
      <c r="N471" s="223"/>
    </row>
    <row r="472" spans="4:14" s="83" customFormat="1" ht="12" customHeight="1" x14ac:dyDescent="0.2">
      <c r="D472" s="93"/>
      <c r="N472" s="223"/>
    </row>
    <row r="473" spans="4:14" s="83" customFormat="1" ht="12" customHeight="1" x14ac:dyDescent="0.2">
      <c r="D473" s="93"/>
      <c r="N473" s="223"/>
    </row>
    <row r="474" spans="4:14" s="83" customFormat="1" ht="12" customHeight="1" x14ac:dyDescent="0.2">
      <c r="D474" s="93"/>
      <c r="N474" s="223"/>
    </row>
    <row r="475" spans="4:14" s="83" customFormat="1" ht="12" customHeight="1" x14ac:dyDescent="0.2">
      <c r="D475" s="93"/>
      <c r="N475" s="223"/>
    </row>
    <row r="476" spans="4:14" s="83" customFormat="1" ht="12" customHeight="1" x14ac:dyDescent="0.2">
      <c r="D476" s="93"/>
      <c r="N476" s="223"/>
    </row>
    <row r="477" spans="4:14" s="83" customFormat="1" ht="12" customHeight="1" x14ac:dyDescent="0.2">
      <c r="D477" s="93"/>
      <c r="N477" s="223"/>
    </row>
    <row r="478" spans="4:14" s="83" customFormat="1" ht="12" customHeight="1" x14ac:dyDescent="0.2">
      <c r="D478" s="93"/>
      <c r="N478" s="223"/>
    </row>
    <row r="479" spans="4:14" s="83" customFormat="1" ht="12" customHeight="1" x14ac:dyDescent="0.2">
      <c r="D479" s="93"/>
      <c r="N479" s="223"/>
    </row>
    <row r="480" spans="4:14" s="83" customFormat="1" ht="12" customHeight="1" x14ac:dyDescent="0.2">
      <c r="D480" s="93"/>
      <c r="N480" s="223"/>
    </row>
    <row r="481" spans="2:25" ht="12" customHeight="1" x14ac:dyDescent="0.2">
      <c r="C481" s="83"/>
      <c r="D481" s="93"/>
      <c r="E481" s="83"/>
      <c r="F481" s="83"/>
      <c r="G481" s="83"/>
      <c r="H481" s="83"/>
      <c r="I481" s="83"/>
      <c r="K481" s="83"/>
      <c r="L481" s="83"/>
      <c r="M481" s="83"/>
      <c r="N481" s="223"/>
      <c r="O481" s="83"/>
      <c r="P481" s="83"/>
      <c r="Q481" s="83"/>
      <c r="R481" s="83"/>
      <c r="W481" s="83"/>
      <c r="X481" s="83"/>
      <c r="Y481" s="83"/>
    </row>
    <row r="482" spans="2:25" ht="12" customHeight="1" x14ac:dyDescent="0.2">
      <c r="C482" s="83"/>
      <c r="D482" s="93"/>
      <c r="E482" s="83"/>
      <c r="F482" s="83"/>
      <c r="G482" s="83"/>
      <c r="H482" s="83"/>
      <c r="I482" s="83"/>
      <c r="K482" s="83"/>
      <c r="L482" s="83"/>
      <c r="M482" s="83"/>
      <c r="N482" s="223"/>
      <c r="O482" s="83"/>
      <c r="P482" s="83"/>
      <c r="Q482" s="83"/>
      <c r="R482" s="83"/>
      <c r="W482" s="83"/>
      <c r="X482" s="83"/>
      <c r="Y482" s="83"/>
    </row>
    <row r="483" spans="2:25" ht="12" customHeight="1" x14ac:dyDescent="0.2">
      <c r="B483" s="93"/>
      <c r="C483" s="93"/>
      <c r="D483" s="84"/>
      <c r="E483" s="83"/>
      <c r="F483" s="83"/>
      <c r="G483" s="83"/>
      <c r="H483" s="83"/>
      <c r="I483" s="83"/>
      <c r="K483" s="83"/>
      <c r="L483" s="83"/>
      <c r="M483" s="83"/>
      <c r="N483" s="223"/>
      <c r="O483" s="83"/>
      <c r="P483" s="83"/>
      <c r="Q483" s="83"/>
      <c r="R483" s="83"/>
      <c r="W483" s="83"/>
      <c r="X483" s="83"/>
      <c r="Y483" s="83"/>
    </row>
    <row r="484" spans="2:25" ht="12" customHeight="1" x14ac:dyDescent="0.2">
      <c r="B484" s="93"/>
      <c r="C484" s="93"/>
      <c r="D484" s="84"/>
      <c r="E484" s="83"/>
      <c r="F484" s="83"/>
      <c r="G484" s="83"/>
      <c r="H484" s="83"/>
      <c r="I484" s="83"/>
      <c r="K484" s="83"/>
      <c r="L484" s="83"/>
      <c r="M484" s="83"/>
      <c r="N484" s="223"/>
      <c r="O484" s="83"/>
      <c r="P484" s="83"/>
      <c r="Q484" s="83"/>
      <c r="R484" s="83"/>
      <c r="W484" s="83"/>
      <c r="X484" s="83"/>
      <c r="Y484" s="83"/>
    </row>
    <row r="485" spans="2:25" ht="12" customHeight="1" x14ac:dyDescent="0.2">
      <c r="B485" s="93"/>
      <c r="C485" s="93"/>
      <c r="D485" s="84"/>
      <c r="E485" s="83"/>
      <c r="F485" s="83"/>
      <c r="G485" s="83"/>
      <c r="H485" s="83"/>
      <c r="I485" s="83"/>
      <c r="K485" s="83"/>
      <c r="L485" s="83"/>
      <c r="M485" s="83"/>
      <c r="N485" s="223"/>
      <c r="O485" s="83"/>
      <c r="P485" s="83"/>
      <c r="Q485" s="83"/>
      <c r="R485" s="83"/>
      <c r="W485" s="83"/>
      <c r="X485" s="83"/>
      <c r="Y485" s="83"/>
    </row>
    <row r="486" spans="2:25" ht="12" customHeight="1" x14ac:dyDescent="0.2">
      <c r="B486" s="93"/>
      <c r="C486" s="98"/>
      <c r="D486" s="84"/>
      <c r="E486" s="83"/>
      <c r="F486" s="83"/>
      <c r="G486" s="83"/>
      <c r="H486" s="83"/>
      <c r="I486" s="83"/>
      <c r="K486" s="83"/>
      <c r="L486" s="83"/>
      <c r="M486" s="83"/>
      <c r="N486" s="223"/>
      <c r="O486" s="83"/>
      <c r="P486" s="83"/>
      <c r="Q486" s="83"/>
      <c r="R486" s="83"/>
      <c r="W486" s="83"/>
      <c r="X486" s="83"/>
      <c r="Y486" s="83"/>
    </row>
    <row r="487" spans="2:25" ht="12" customHeight="1" x14ac:dyDescent="0.2">
      <c r="B487" s="93"/>
      <c r="C487" s="98"/>
      <c r="D487" s="84"/>
      <c r="E487" s="83"/>
      <c r="F487" s="83"/>
      <c r="G487" s="83"/>
      <c r="H487" s="83"/>
      <c r="I487" s="83"/>
      <c r="K487" s="83"/>
      <c r="L487" s="83"/>
      <c r="M487" s="83"/>
      <c r="N487" s="223"/>
      <c r="O487" s="83"/>
      <c r="P487" s="83"/>
      <c r="Q487" s="83"/>
      <c r="R487" s="83"/>
      <c r="W487" s="83"/>
      <c r="X487" s="83"/>
      <c r="Y487" s="83"/>
    </row>
    <row r="488" spans="2:25" ht="12" customHeight="1" x14ac:dyDescent="0.2">
      <c r="B488" s="93"/>
      <c r="C488" s="98"/>
      <c r="D488" s="84"/>
      <c r="E488" s="83"/>
      <c r="F488" s="83"/>
      <c r="G488" s="83"/>
      <c r="H488" s="83"/>
      <c r="I488" s="83"/>
      <c r="K488" s="83"/>
      <c r="L488" s="83"/>
      <c r="M488" s="83"/>
      <c r="N488" s="223"/>
      <c r="O488" s="83"/>
      <c r="P488" s="83"/>
      <c r="Q488" s="83"/>
      <c r="R488" s="83"/>
      <c r="W488" s="83"/>
      <c r="X488" s="83"/>
      <c r="Y488" s="83"/>
    </row>
    <row r="489" spans="2:25" ht="12" customHeight="1" x14ac:dyDescent="0.2">
      <c r="B489" s="93"/>
      <c r="C489" s="98"/>
      <c r="D489" s="84"/>
      <c r="E489" s="83"/>
      <c r="F489" s="83"/>
      <c r="G489" s="83"/>
      <c r="H489" s="83"/>
      <c r="I489" s="83"/>
      <c r="K489" s="83"/>
      <c r="L489" s="83"/>
      <c r="M489" s="83"/>
      <c r="N489" s="223"/>
      <c r="O489" s="83"/>
      <c r="P489" s="83"/>
      <c r="Q489" s="83"/>
      <c r="R489" s="83"/>
      <c r="W489" s="83"/>
      <c r="X489" s="83"/>
      <c r="Y489" s="83"/>
    </row>
    <row r="490" spans="2:25" ht="12" customHeight="1" x14ac:dyDescent="0.2">
      <c r="B490" s="93"/>
      <c r="C490" s="98"/>
      <c r="D490" s="84"/>
      <c r="E490" s="83"/>
      <c r="F490" s="83"/>
      <c r="G490" s="83"/>
      <c r="H490" s="83"/>
      <c r="I490" s="83"/>
      <c r="K490" s="83"/>
      <c r="L490" s="83"/>
      <c r="M490" s="83"/>
      <c r="N490" s="223"/>
      <c r="O490" s="83"/>
      <c r="P490" s="83"/>
      <c r="Q490" s="83"/>
      <c r="R490" s="83"/>
      <c r="W490" s="83"/>
      <c r="X490" s="83"/>
      <c r="Y490" s="83"/>
    </row>
    <row r="491" spans="2:25" ht="12" customHeight="1" x14ac:dyDescent="0.2">
      <c r="B491" s="93"/>
      <c r="C491" s="98"/>
      <c r="D491" s="84"/>
      <c r="E491" s="83"/>
      <c r="F491" s="83"/>
      <c r="G491" s="83"/>
      <c r="H491" s="83"/>
      <c r="I491" s="83"/>
      <c r="K491" s="83"/>
      <c r="L491" s="83"/>
      <c r="M491" s="83"/>
      <c r="N491" s="223"/>
      <c r="O491" s="83"/>
      <c r="P491" s="83"/>
      <c r="Q491" s="83"/>
      <c r="R491" s="83"/>
      <c r="W491" s="83"/>
      <c r="X491" s="83"/>
      <c r="Y491" s="83"/>
    </row>
    <row r="492" spans="2:25" ht="12" customHeight="1" x14ac:dyDescent="0.2">
      <c r="B492" s="93"/>
      <c r="C492" s="98"/>
      <c r="D492" s="84"/>
      <c r="E492" s="83"/>
      <c r="F492" s="83"/>
      <c r="G492" s="83"/>
      <c r="H492" s="83"/>
      <c r="I492" s="83"/>
      <c r="K492" s="83"/>
      <c r="L492" s="83"/>
      <c r="M492" s="83"/>
      <c r="N492" s="223"/>
      <c r="O492" s="83"/>
      <c r="P492" s="83"/>
      <c r="Q492" s="83"/>
      <c r="R492" s="83"/>
      <c r="W492" s="83"/>
      <c r="X492" s="83"/>
      <c r="Y492" s="83"/>
    </row>
    <row r="493" spans="2:25" ht="12" customHeight="1" x14ac:dyDescent="0.2">
      <c r="B493" s="93"/>
      <c r="C493" s="98"/>
      <c r="D493" s="84"/>
      <c r="E493" s="83"/>
      <c r="F493" s="83"/>
      <c r="G493" s="83"/>
      <c r="H493" s="83"/>
      <c r="I493" s="83"/>
      <c r="K493" s="83"/>
      <c r="L493" s="83"/>
      <c r="M493" s="83"/>
      <c r="N493" s="223"/>
      <c r="O493" s="83"/>
      <c r="P493" s="83"/>
      <c r="Q493" s="83"/>
      <c r="R493" s="83"/>
      <c r="W493" s="83"/>
      <c r="X493" s="83"/>
      <c r="Y493" s="83"/>
    </row>
    <row r="494" spans="2:25" ht="12" customHeight="1" x14ac:dyDescent="0.2">
      <c r="B494" s="93"/>
      <c r="C494" s="98"/>
      <c r="D494" s="84"/>
      <c r="E494" s="83"/>
      <c r="F494" s="83"/>
      <c r="G494" s="83"/>
      <c r="H494" s="83"/>
      <c r="I494" s="83"/>
      <c r="K494" s="83"/>
      <c r="L494" s="83"/>
      <c r="M494" s="83"/>
      <c r="N494" s="223"/>
      <c r="O494" s="83"/>
      <c r="P494" s="83"/>
      <c r="Q494" s="83"/>
      <c r="R494" s="83"/>
      <c r="W494" s="83"/>
      <c r="X494" s="83"/>
      <c r="Y494" s="83"/>
    </row>
    <row r="495" spans="2:25" ht="12" customHeight="1" x14ac:dyDescent="0.2">
      <c r="B495" s="93"/>
      <c r="C495" s="98"/>
      <c r="D495" s="84"/>
      <c r="E495" s="83"/>
      <c r="F495" s="83"/>
      <c r="G495" s="83"/>
      <c r="H495" s="83"/>
      <c r="I495" s="83"/>
      <c r="K495" s="83"/>
      <c r="L495" s="83"/>
      <c r="M495" s="83"/>
      <c r="N495" s="223"/>
      <c r="O495" s="83"/>
      <c r="P495" s="83"/>
      <c r="Q495" s="83"/>
      <c r="R495" s="83"/>
      <c r="W495" s="83"/>
      <c r="X495" s="83"/>
      <c r="Y495" s="83"/>
    </row>
    <row r="496" spans="2:25" ht="12" customHeight="1" x14ac:dyDescent="0.2">
      <c r="B496" s="93"/>
      <c r="C496" s="98"/>
      <c r="D496" s="84"/>
      <c r="E496" s="83"/>
      <c r="F496" s="83"/>
      <c r="G496" s="83"/>
      <c r="H496" s="83"/>
      <c r="I496" s="83"/>
      <c r="K496" s="83"/>
      <c r="L496" s="83"/>
      <c r="M496" s="83"/>
      <c r="N496" s="223"/>
      <c r="O496" s="83"/>
      <c r="P496" s="83"/>
      <c r="Q496" s="83"/>
      <c r="R496" s="83"/>
      <c r="W496" s="83"/>
      <c r="X496" s="83"/>
      <c r="Y496" s="83"/>
    </row>
    <row r="497" spans="2:25" ht="12" customHeight="1" x14ac:dyDescent="0.2">
      <c r="B497" s="93"/>
      <c r="C497" s="98"/>
      <c r="D497" s="84"/>
      <c r="E497" s="83"/>
      <c r="F497" s="83"/>
      <c r="G497" s="83"/>
      <c r="H497" s="83"/>
      <c r="I497" s="83"/>
      <c r="K497" s="83"/>
      <c r="L497" s="83"/>
      <c r="M497" s="83"/>
      <c r="N497" s="223"/>
      <c r="O497" s="83"/>
      <c r="P497" s="83"/>
      <c r="Q497" s="83"/>
      <c r="R497" s="83"/>
      <c r="W497" s="83"/>
      <c r="X497" s="83"/>
      <c r="Y497" s="83"/>
    </row>
    <row r="498" spans="2:25" ht="12" customHeight="1" x14ac:dyDescent="0.2">
      <c r="B498" s="99"/>
      <c r="C498" s="100"/>
      <c r="D498" s="84"/>
      <c r="E498" s="83"/>
      <c r="F498" s="83"/>
      <c r="G498" s="83"/>
      <c r="H498" s="83"/>
      <c r="I498" s="83"/>
      <c r="K498" s="83"/>
      <c r="L498" s="83"/>
      <c r="M498" s="83"/>
      <c r="N498" s="223"/>
      <c r="O498" s="83"/>
      <c r="P498" s="83"/>
      <c r="Q498" s="83"/>
      <c r="R498" s="83"/>
      <c r="W498" s="83"/>
      <c r="X498" s="83"/>
      <c r="Y498" s="83"/>
    </row>
    <row r="499" spans="2:25" ht="12" customHeight="1" x14ac:dyDescent="0.2">
      <c r="B499" s="99"/>
      <c r="C499" s="100"/>
      <c r="D499" s="84"/>
      <c r="E499" s="83"/>
      <c r="F499" s="83"/>
      <c r="G499" s="83"/>
      <c r="H499" s="83"/>
      <c r="I499" s="83"/>
      <c r="K499" s="83"/>
      <c r="L499" s="83"/>
      <c r="M499" s="83"/>
      <c r="N499" s="223"/>
      <c r="O499" s="83"/>
      <c r="P499" s="83"/>
      <c r="Q499" s="83"/>
      <c r="R499" s="83"/>
      <c r="W499" s="83"/>
      <c r="X499" s="83"/>
      <c r="Y499" s="83"/>
    </row>
    <row r="500" spans="2:25" ht="12" customHeight="1" x14ac:dyDescent="0.2">
      <c r="B500" s="101"/>
      <c r="C500" s="102"/>
      <c r="D500" s="84"/>
      <c r="E500" s="83"/>
      <c r="F500" s="83"/>
      <c r="G500" s="83"/>
      <c r="H500" s="83"/>
      <c r="I500" s="83"/>
      <c r="K500" s="83"/>
      <c r="L500" s="83"/>
      <c r="M500" s="83"/>
      <c r="N500" s="223"/>
      <c r="O500" s="83"/>
      <c r="P500" s="83"/>
      <c r="Q500" s="83"/>
      <c r="R500" s="83"/>
      <c r="W500" s="83"/>
      <c r="X500" s="83"/>
      <c r="Y500" s="83"/>
    </row>
    <row r="501" spans="2:25" ht="12" customHeight="1" x14ac:dyDescent="0.2">
      <c r="C501" s="85"/>
      <c r="D501" s="86"/>
      <c r="E501" s="83"/>
      <c r="F501" s="83"/>
      <c r="G501" s="83"/>
      <c r="H501" s="83"/>
      <c r="I501" s="83"/>
      <c r="K501" s="83"/>
      <c r="L501" s="83"/>
      <c r="M501" s="83"/>
      <c r="N501" s="223"/>
      <c r="O501" s="83"/>
      <c r="P501" s="83"/>
      <c r="Q501" s="83"/>
      <c r="R501" s="83"/>
      <c r="W501" s="83"/>
      <c r="X501" s="83"/>
      <c r="Y501" s="83"/>
    </row>
    <row r="502" spans="2:25" ht="12" customHeight="1" x14ac:dyDescent="0.2">
      <c r="C502" s="85"/>
      <c r="D502" s="86"/>
      <c r="E502" s="83"/>
      <c r="F502" s="83"/>
      <c r="G502" s="83"/>
      <c r="H502" s="83"/>
      <c r="I502" s="83"/>
      <c r="K502" s="83"/>
      <c r="L502" s="83"/>
      <c r="M502" s="83"/>
      <c r="N502" s="223"/>
      <c r="O502" s="83"/>
      <c r="P502" s="83"/>
      <c r="Q502" s="83"/>
      <c r="R502" s="83"/>
      <c r="W502" s="83"/>
      <c r="X502" s="83"/>
      <c r="Y502" s="83"/>
    </row>
    <row r="503" spans="2:25" ht="12" customHeight="1" x14ac:dyDescent="0.2">
      <c r="C503" s="85"/>
      <c r="D503" s="86"/>
      <c r="E503" s="83"/>
      <c r="F503" s="83"/>
      <c r="G503" s="83"/>
      <c r="H503" s="83"/>
      <c r="I503" s="83"/>
      <c r="K503" s="83"/>
      <c r="L503" s="83"/>
      <c r="M503" s="83"/>
      <c r="N503" s="223"/>
      <c r="O503" s="83"/>
      <c r="P503" s="83"/>
      <c r="Q503" s="83"/>
      <c r="R503" s="83"/>
      <c r="W503" s="83"/>
      <c r="X503" s="83"/>
      <c r="Y503" s="83"/>
    </row>
    <row r="504" spans="2:25" ht="12" customHeight="1" x14ac:dyDescent="0.2">
      <c r="C504" s="85"/>
      <c r="D504" s="86"/>
      <c r="E504" s="83"/>
      <c r="F504" s="83"/>
      <c r="G504" s="83"/>
      <c r="H504" s="83"/>
      <c r="I504" s="83"/>
      <c r="K504" s="83"/>
      <c r="L504" s="83"/>
      <c r="M504" s="83"/>
      <c r="N504" s="223"/>
      <c r="O504" s="83"/>
      <c r="P504" s="83"/>
      <c r="Q504" s="83"/>
      <c r="R504" s="83"/>
      <c r="W504" s="83"/>
      <c r="X504" s="83"/>
      <c r="Y504" s="83"/>
    </row>
    <row r="505" spans="2:25" ht="12" customHeight="1" x14ac:dyDescent="0.2">
      <c r="C505" s="85"/>
      <c r="D505" s="86"/>
      <c r="E505" s="83"/>
      <c r="F505" s="83"/>
      <c r="G505" s="83"/>
      <c r="H505" s="83"/>
      <c r="I505" s="83"/>
      <c r="K505" s="83"/>
      <c r="L505" s="83"/>
      <c r="M505" s="83"/>
      <c r="N505" s="223"/>
      <c r="O505" s="83"/>
      <c r="P505" s="83"/>
      <c r="Q505" s="83"/>
      <c r="R505" s="83"/>
      <c r="W505" s="83"/>
      <c r="X505" s="83"/>
      <c r="Y505" s="83"/>
    </row>
    <row r="506" spans="2:25" ht="12" customHeight="1" x14ac:dyDescent="0.2">
      <c r="C506" s="85"/>
      <c r="D506" s="86"/>
      <c r="E506" s="83"/>
      <c r="F506" s="83"/>
      <c r="G506" s="83"/>
      <c r="H506" s="83"/>
      <c r="I506" s="83"/>
      <c r="K506" s="83"/>
      <c r="L506" s="83"/>
      <c r="M506" s="83"/>
      <c r="N506" s="223"/>
      <c r="O506" s="83"/>
      <c r="P506" s="83"/>
      <c r="Q506" s="83"/>
      <c r="R506" s="83"/>
      <c r="W506" s="83"/>
      <c r="X506" s="83"/>
      <c r="Y506" s="83"/>
    </row>
    <row r="507" spans="2:25" ht="12" customHeight="1" x14ac:dyDescent="0.2">
      <c r="C507" s="85"/>
      <c r="D507" s="86"/>
      <c r="E507" s="83"/>
      <c r="F507" s="83"/>
      <c r="G507" s="83"/>
      <c r="H507" s="83"/>
      <c r="I507" s="83"/>
      <c r="K507" s="83"/>
      <c r="L507" s="83"/>
      <c r="M507" s="83"/>
      <c r="N507" s="223"/>
      <c r="O507" s="83"/>
      <c r="P507" s="83"/>
      <c r="Q507" s="83"/>
      <c r="R507" s="83"/>
      <c r="W507" s="83"/>
      <c r="X507" s="83"/>
      <c r="Y507" s="83"/>
    </row>
    <row r="508" spans="2:25" ht="12" customHeight="1" x14ac:dyDescent="0.2">
      <c r="C508" s="85"/>
      <c r="D508" s="86"/>
      <c r="E508" s="83"/>
      <c r="F508" s="83"/>
      <c r="G508" s="83"/>
      <c r="H508" s="83"/>
      <c r="I508" s="83"/>
      <c r="K508" s="83"/>
      <c r="L508" s="83"/>
      <c r="M508" s="83"/>
      <c r="N508" s="223"/>
      <c r="O508" s="83"/>
      <c r="P508" s="83"/>
      <c r="Q508" s="83"/>
      <c r="R508" s="83"/>
      <c r="W508" s="83"/>
      <c r="X508" s="83"/>
      <c r="Y508" s="83"/>
    </row>
    <row r="509" spans="2:25" ht="12" customHeight="1" x14ac:dyDescent="0.2">
      <c r="C509" s="85"/>
      <c r="D509" s="86"/>
      <c r="E509" s="83"/>
      <c r="F509" s="83"/>
      <c r="G509" s="83"/>
      <c r="H509" s="83"/>
      <c r="I509" s="83"/>
      <c r="K509" s="83"/>
      <c r="L509" s="83"/>
      <c r="M509" s="83"/>
      <c r="N509" s="223"/>
      <c r="O509" s="83"/>
      <c r="P509" s="83"/>
      <c r="Q509" s="83"/>
      <c r="R509" s="83"/>
      <c r="W509" s="83"/>
      <c r="X509" s="83"/>
      <c r="Y509" s="83"/>
    </row>
    <row r="510" spans="2:25" ht="12" customHeight="1" x14ac:dyDescent="0.2">
      <c r="C510" s="85"/>
      <c r="D510" s="86"/>
      <c r="E510" s="83"/>
      <c r="F510" s="83"/>
      <c r="G510" s="83"/>
      <c r="H510" s="83"/>
      <c r="I510" s="83"/>
      <c r="K510" s="83"/>
      <c r="L510" s="83"/>
      <c r="M510" s="83"/>
      <c r="N510" s="223"/>
      <c r="O510" s="83"/>
      <c r="P510" s="83"/>
      <c r="Q510" s="83"/>
      <c r="R510" s="83"/>
      <c r="W510" s="83"/>
      <c r="X510" s="83"/>
      <c r="Y510" s="83"/>
    </row>
    <row r="511" spans="2:25" ht="12" customHeight="1" x14ac:dyDescent="0.2">
      <c r="C511" s="85"/>
      <c r="D511" s="86"/>
      <c r="E511" s="83"/>
      <c r="F511" s="83"/>
      <c r="G511" s="83"/>
      <c r="H511" s="83"/>
      <c r="I511" s="83"/>
      <c r="K511" s="83"/>
      <c r="L511" s="83"/>
      <c r="M511" s="83"/>
      <c r="N511" s="223"/>
      <c r="O511" s="83"/>
      <c r="P511" s="83"/>
      <c r="Q511" s="83"/>
      <c r="R511" s="83"/>
      <c r="W511" s="83"/>
      <c r="X511" s="83"/>
      <c r="Y511" s="83"/>
    </row>
    <row r="512" spans="2:25" ht="12" customHeight="1" x14ac:dyDescent="0.2">
      <c r="C512" s="85"/>
      <c r="D512" s="86"/>
      <c r="E512" s="83"/>
      <c r="F512" s="83"/>
      <c r="G512" s="83"/>
      <c r="H512" s="83"/>
      <c r="I512" s="83"/>
      <c r="K512" s="83"/>
      <c r="L512" s="83"/>
      <c r="M512" s="83"/>
      <c r="N512" s="223"/>
      <c r="O512" s="83"/>
      <c r="P512" s="83"/>
      <c r="Q512" s="83"/>
      <c r="R512" s="83"/>
      <c r="W512" s="83"/>
      <c r="X512" s="83"/>
      <c r="Y512" s="83"/>
    </row>
    <row r="513" spans="3:25" ht="12" customHeight="1" x14ac:dyDescent="0.2">
      <c r="C513" s="85"/>
      <c r="D513" s="86"/>
      <c r="E513" s="83"/>
      <c r="F513" s="83"/>
      <c r="G513" s="83"/>
      <c r="H513" s="83"/>
      <c r="I513" s="83"/>
      <c r="K513" s="83"/>
      <c r="L513" s="83"/>
      <c r="M513" s="83"/>
      <c r="N513" s="223"/>
      <c r="O513" s="83"/>
      <c r="P513" s="83"/>
      <c r="Q513" s="83"/>
      <c r="R513" s="83"/>
      <c r="W513" s="83"/>
      <c r="X513" s="83"/>
      <c r="Y513" s="83"/>
    </row>
    <row r="514" spans="3:25" ht="12" customHeight="1" x14ac:dyDescent="0.2">
      <c r="C514" s="85"/>
      <c r="D514" s="86"/>
      <c r="E514" s="83"/>
      <c r="F514" s="83"/>
      <c r="G514" s="83"/>
      <c r="H514" s="83"/>
      <c r="I514" s="83"/>
      <c r="K514" s="83"/>
      <c r="L514" s="83"/>
      <c r="M514" s="83"/>
      <c r="N514" s="223"/>
      <c r="O514" s="83"/>
      <c r="P514" s="83"/>
      <c r="Q514" s="83"/>
      <c r="R514" s="83"/>
      <c r="W514" s="83"/>
      <c r="X514" s="83"/>
      <c r="Y514" s="83"/>
    </row>
    <row r="515" spans="3:25" ht="12" customHeight="1" x14ac:dyDescent="0.2">
      <c r="C515" s="85"/>
      <c r="D515" s="86"/>
      <c r="E515" s="83"/>
      <c r="F515" s="83"/>
      <c r="G515" s="83"/>
      <c r="H515" s="83"/>
      <c r="I515" s="83"/>
      <c r="K515" s="83"/>
      <c r="L515" s="83"/>
      <c r="M515" s="83"/>
      <c r="N515" s="223"/>
      <c r="O515" s="83"/>
      <c r="P515" s="83"/>
      <c r="Q515" s="83"/>
      <c r="R515" s="83"/>
      <c r="W515" s="83"/>
      <c r="X515" s="83"/>
      <c r="Y515" s="83"/>
    </row>
    <row r="516" spans="3:25" ht="12" customHeight="1" x14ac:dyDescent="0.2">
      <c r="C516" s="85"/>
      <c r="D516" s="86"/>
      <c r="E516" s="83"/>
      <c r="F516" s="83"/>
      <c r="G516" s="83"/>
      <c r="H516" s="83"/>
      <c r="I516" s="83"/>
      <c r="K516" s="83"/>
      <c r="L516" s="83"/>
      <c r="M516" s="83"/>
      <c r="N516" s="223"/>
      <c r="O516" s="83"/>
      <c r="P516" s="83"/>
      <c r="Q516" s="83"/>
      <c r="R516" s="83"/>
      <c r="W516" s="83"/>
      <c r="X516" s="83"/>
      <c r="Y516" s="83"/>
    </row>
    <row r="517" spans="3:25" ht="12" customHeight="1" x14ac:dyDescent="0.2">
      <c r="C517" s="85"/>
      <c r="D517" s="86"/>
      <c r="E517" s="83"/>
      <c r="F517" s="83"/>
      <c r="G517" s="83"/>
      <c r="H517" s="83"/>
      <c r="I517" s="83"/>
      <c r="K517" s="83"/>
      <c r="L517" s="83"/>
      <c r="M517" s="83"/>
      <c r="N517" s="223"/>
      <c r="O517" s="83"/>
      <c r="P517" s="83"/>
      <c r="Q517" s="83"/>
      <c r="R517" s="83"/>
      <c r="W517" s="83"/>
      <c r="X517" s="83"/>
      <c r="Y517" s="83"/>
    </row>
    <row r="518" spans="3:25" ht="12" customHeight="1" x14ac:dyDescent="0.2">
      <c r="C518" s="85"/>
      <c r="D518" s="86"/>
      <c r="E518" s="83"/>
      <c r="F518" s="83"/>
      <c r="G518" s="83"/>
      <c r="H518" s="83"/>
      <c r="I518" s="83"/>
      <c r="K518" s="83"/>
      <c r="L518" s="83"/>
      <c r="M518" s="83"/>
      <c r="N518" s="223"/>
      <c r="O518" s="83"/>
      <c r="P518" s="83"/>
      <c r="Q518" s="83"/>
      <c r="R518" s="83"/>
      <c r="W518" s="83"/>
      <c r="X518" s="83"/>
      <c r="Y518" s="83"/>
    </row>
    <row r="519" spans="3:25" ht="12" customHeight="1" x14ac:dyDescent="0.2">
      <c r="C519" s="85"/>
      <c r="D519" s="86"/>
      <c r="E519" s="83"/>
      <c r="F519" s="83"/>
      <c r="G519" s="83"/>
      <c r="H519" s="83"/>
      <c r="I519" s="83"/>
      <c r="K519" s="83"/>
      <c r="L519" s="83"/>
      <c r="M519" s="83"/>
      <c r="N519" s="223"/>
      <c r="O519" s="83"/>
      <c r="P519" s="83"/>
      <c r="Q519" s="83"/>
      <c r="R519" s="83"/>
      <c r="W519" s="83"/>
      <c r="X519" s="83"/>
      <c r="Y519" s="83"/>
    </row>
    <row r="520" spans="3:25" ht="12" customHeight="1" x14ac:dyDescent="0.2">
      <c r="C520" s="85"/>
      <c r="D520" s="86"/>
      <c r="E520" s="83"/>
      <c r="F520" s="83"/>
      <c r="G520" s="83"/>
      <c r="H520" s="83"/>
      <c r="I520" s="83"/>
      <c r="K520" s="83"/>
      <c r="L520" s="83"/>
      <c r="M520" s="83"/>
      <c r="N520" s="223"/>
      <c r="O520" s="83"/>
      <c r="P520" s="83"/>
      <c r="Q520" s="83"/>
      <c r="R520" s="83"/>
      <c r="W520" s="83"/>
      <c r="X520" s="83"/>
      <c r="Y520" s="83"/>
    </row>
    <row r="521" spans="3:25" ht="12" customHeight="1" x14ac:dyDescent="0.2">
      <c r="C521" s="85"/>
      <c r="D521" s="86"/>
      <c r="E521" s="83"/>
      <c r="F521" s="83"/>
      <c r="G521" s="83"/>
      <c r="H521" s="83"/>
      <c r="I521" s="83"/>
      <c r="K521" s="83"/>
      <c r="L521" s="83"/>
      <c r="M521" s="83"/>
      <c r="N521" s="223"/>
      <c r="O521" s="83"/>
      <c r="P521" s="83"/>
      <c r="Q521" s="83"/>
      <c r="R521" s="83"/>
      <c r="W521" s="83"/>
      <c r="X521" s="83"/>
      <c r="Y521" s="83"/>
    </row>
    <row r="522" spans="3:25" ht="12" customHeight="1" x14ac:dyDescent="0.2">
      <c r="C522" s="85"/>
      <c r="D522" s="86"/>
      <c r="E522" s="83"/>
      <c r="F522" s="83"/>
      <c r="G522" s="83"/>
      <c r="H522" s="83"/>
      <c r="I522" s="83"/>
      <c r="K522" s="83"/>
      <c r="L522" s="83"/>
      <c r="M522" s="83"/>
      <c r="N522" s="223"/>
      <c r="O522" s="83"/>
      <c r="P522" s="83"/>
      <c r="Q522" s="83"/>
      <c r="R522" s="83"/>
      <c r="W522" s="83"/>
      <c r="X522" s="83"/>
      <c r="Y522" s="83"/>
    </row>
    <row r="523" spans="3:25" ht="12" customHeight="1" x14ac:dyDescent="0.2">
      <c r="C523" s="85"/>
      <c r="D523" s="86"/>
      <c r="E523" s="83"/>
      <c r="F523" s="83"/>
      <c r="G523" s="83"/>
      <c r="H523" s="83"/>
      <c r="I523" s="83"/>
      <c r="K523" s="83"/>
      <c r="L523" s="83"/>
      <c r="M523" s="83"/>
      <c r="N523" s="223"/>
      <c r="O523" s="83"/>
      <c r="P523" s="83"/>
      <c r="Q523" s="83"/>
      <c r="R523" s="83"/>
      <c r="W523" s="83"/>
      <c r="X523" s="83"/>
      <c r="Y523" s="83"/>
    </row>
    <row r="524" spans="3:25" ht="12" customHeight="1" x14ac:dyDescent="0.2">
      <c r="C524" s="85"/>
      <c r="D524" s="86"/>
      <c r="E524" s="83"/>
      <c r="F524" s="83"/>
      <c r="G524" s="83"/>
      <c r="H524" s="83"/>
      <c r="I524" s="83"/>
      <c r="K524" s="83"/>
      <c r="L524" s="83"/>
      <c r="M524" s="83"/>
      <c r="N524" s="223"/>
      <c r="O524" s="83"/>
      <c r="P524" s="83"/>
      <c r="Q524" s="83"/>
      <c r="R524" s="83"/>
      <c r="W524" s="83"/>
      <c r="X524" s="83"/>
      <c r="Y524" s="83"/>
    </row>
    <row r="525" spans="3:25" ht="12" customHeight="1" x14ac:dyDescent="0.2">
      <c r="C525" s="85"/>
      <c r="D525" s="86"/>
      <c r="E525" s="83"/>
      <c r="F525" s="83"/>
      <c r="G525" s="83"/>
      <c r="H525" s="83"/>
      <c r="I525" s="83"/>
      <c r="K525" s="83"/>
      <c r="L525" s="83"/>
      <c r="M525" s="83"/>
      <c r="N525" s="223"/>
      <c r="O525" s="83"/>
      <c r="P525" s="83"/>
      <c r="Q525" s="83"/>
      <c r="R525" s="83"/>
      <c r="W525" s="83"/>
      <c r="X525" s="83"/>
      <c r="Y525" s="83"/>
    </row>
    <row r="526" spans="3:25" ht="12" customHeight="1" x14ac:dyDescent="0.2">
      <c r="C526" s="85"/>
      <c r="D526" s="86"/>
      <c r="E526" s="83"/>
      <c r="F526" s="83"/>
      <c r="G526" s="83"/>
      <c r="H526" s="83"/>
      <c r="I526" s="83"/>
      <c r="K526" s="83"/>
      <c r="L526" s="83"/>
      <c r="M526" s="83"/>
      <c r="N526" s="223"/>
      <c r="O526" s="83"/>
      <c r="P526" s="83"/>
      <c r="Q526" s="83"/>
      <c r="R526" s="83"/>
      <c r="W526" s="83"/>
      <c r="X526" s="83"/>
      <c r="Y526" s="83"/>
    </row>
    <row r="527" spans="3:25" ht="12" customHeight="1" x14ac:dyDescent="0.2">
      <c r="C527" s="85"/>
      <c r="D527" s="86"/>
      <c r="E527" s="83"/>
      <c r="F527" s="83"/>
      <c r="G527" s="83"/>
      <c r="H527" s="83"/>
      <c r="I527" s="83"/>
      <c r="K527" s="83"/>
      <c r="L527" s="83"/>
      <c r="M527" s="83"/>
      <c r="N527" s="223"/>
      <c r="O527" s="83"/>
      <c r="P527" s="83"/>
      <c r="Q527" s="83"/>
      <c r="R527" s="83"/>
      <c r="W527" s="83"/>
      <c r="X527" s="83"/>
      <c r="Y527" s="83"/>
    </row>
    <row r="528" spans="3:25" ht="12" customHeight="1" x14ac:dyDescent="0.2">
      <c r="C528" s="85"/>
      <c r="D528" s="86"/>
      <c r="E528" s="83"/>
      <c r="F528" s="83"/>
      <c r="G528" s="83"/>
      <c r="H528" s="83"/>
      <c r="I528" s="83"/>
      <c r="K528" s="83"/>
      <c r="L528" s="83"/>
      <c r="M528" s="83"/>
      <c r="N528" s="223"/>
      <c r="O528" s="83"/>
      <c r="P528" s="83"/>
      <c r="Q528" s="83"/>
      <c r="R528" s="83"/>
      <c r="W528" s="83"/>
      <c r="X528" s="83"/>
      <c r="Y528" s="83"/>
    </row>
    <row r="529" spans="3:25" ht="12" customHeight="1" x14ac:dyDescent="0.2">
      <c r="C529" s="85"/>
      <c r="D529" s="86"/>
      <c r="E529" s="83"/>
      <c r="F529" s="83"/>
      <c r="G529" s="83"/>
      <c r="H529" s="83"/>
      <c r="I529" s="83"/>
      <c r="K529" s="83"/>
      <c r="L529" s="83"/>
      <c r="M529" s="83"/>
      <c r="N529" s="223"/>
      <c r="O529" s="83"/>
      <c r="P529" s="83"/>
      <c r="Q529" s="83"/>
      <c r="R529" s="83"/>
      <c r="W529" s="83"/>
      <c r="X529" s="83"/>
      <c r="Y529" s="83"/>
    </row>
    <row r="530" spans="3:25" ht="12" customHeight="1" x14ac:dyDescent="0.2">
      <c r="C530" s="85"/>
      <c r="D530" s="86"/>
      <c r="E530" s="83"/>
      <c r="F530" s="83"/>
      <c r="G530" s="83"/>
      <c r="H530" s="83"/>
      <c r="I530" s="83"/>
      <c r="K530" s="83"/>
      <c r="L530" s="83"/>
      <c r="M530" s="83"/>
      <c r="N530" s="223"/>
      <c r="O530" s="83"/>
      <c r="P530" s="83"/>
      <c r="Q530" s="83"/>
      <c r="R530" s="83"/>
      <c r="W530" s="83"/>
      <c r="X530" s="83"/>
      <c r="Y530" s="83"/>
    </row>
    <row r="531" spans="3:25" ht="12" customHeight="1" x14ac:dyDescent="0.2">
      <c r="C531" s="85"/>
      <c r="D531" s="86"/>
      <c r="E531" s="83"/>
      <c r="F531" s="83"/>
      <c r="G531" s="83"/>
      <c r="H531" s="83"/>
      <c r="I531" s="83"/>
      <c r="K531" s="83"/>
      <c r="L531" s="83"/>
      <c r="M531" s="83"/>
      <c r="N531" s="223"/>
      <c r="O531" s="83"/>
      <c r="P531" s="83"/>
      <c r="Q531" s="83"/>
      <c r="R531" s="83"/>
      <c r="W531" s="83"/>
      <c r="X531" s="83"/>
      <c r="Y531" s="83"/>
    </row>
    <row r="532" spans="3:25" ht="12" customHeight="1" x14ac:dyDescent="0.2">
      <c r="C532" s="85"/>
      <c r="D532" s="86"/>
      <c r="E532" s="83"/>
      <c r="F532" s="83"/>
      <c r="G532" s="83"/>
      <c r="H532" s="83"/>
      <c r="I532" s="83"/>
      <c r="K532" s="83"/>
      <c r="L532" s="83"/>
      <c r="M532" s="83"/>
      <c r="N532" s="223"/>
      <c r="O532" s="83"/>
      <c r="P532" s="83"/>
      <c r="Q532" s="83"/>
      <c r="R532" s="83"/>
      <c r="W532" s="83"/>
      <c r="X532" s="83"/>
      <c r="Y532" s="83"/>
    </row>
    <row r="533" spans="3:25" ht="12" customHeight="1" x14ac:dyDescent="0.2">
      <c r="C533" s="85"/>
      <c r="D533" s="86"/>
      <c r="E533" s="83"/>
      <c r="F533" s="83"/>
      <c r="G533" s="83"/>
      <c r="H533" s="83"/>
      <c r="I533" s="83"/>
      <c r="K533" s="83"/>
      <c r="L533" s="83"/>
      <c r="M533" s="83"/>
      <c r="N533" s="223"/>
      <c r="O533" s="83"/>
      <c r="P533" s="83"/>
      <c r="Q533" s="83"/>
      <c r="R533" s="83"/>
      <c r="W533" s="83"/>
      <c r="X533" s="83"/>
      <c r="Y533" s="83"/>
    </row>
    <row r="534" spans="3:25" ht="12" customHeight="1" x14ac:dyDescent="0.2">
      <c r="C534" s="85"/>
      <c r="D534" s="86"/>
      <c r="E534" s="83"/>
      <c r="F534" s="83"/>
      <c r="G534" s="83"/>
      <c r="H534" s="83"/>
      <c r="I534" s="83"/>
      <c r="K534" s="83"/>
      <c r="L534" s="83"/>
      <c r="M534" s="83"/>
      <c r="N534" s="223"/>
      <c r="O534" s="83"/>
      <c r="P534" s="83"/>
      <c r="Q534" s="83"/>
      <c r="R534" s="83"/>
      <c r="W534" s="83"/>
      <c r="X534" s="83"/>
      <c r="Y534" s="83"/>
    </row>
    <row r="535" spans="3:25" ht="12" customHeight="1" x14ac:dyDescent="0.2">
      <c r="C535" s="85"/>
      <c r="D535" s="86"/>
      <c r="E535" s="83"/>
      <c r="F535" s="83"/>
      <c r="G535" s="83"/>
      <c r="H535" s="83"/>
      <c r="I535" s="83"/>
      <c r="K535" s="83"/>
      <c r="L535" s="83"/>
      <c r="M535" s="83"/>
      <c r="N535" s="223"/>
      <c r="O535" s="83"/>
      <c r="P535" s="83"/>
      <c r="Q535" s="83"/>
      <c r="R535" s="83"/>
      <c r="W535" s="83"/>
      <c r="X535" s="83"/>
      <c r="Y535" s="83"/>
    </row>
    <row r="536" spans="3:25" ht="12" customHeight="1" x14ac:dyDescent="0.2">
      <c r="C536" s="85"/>
      <c r="D536" s="86"/>
      <c r="E536" s="83"/>
      <c r="F536" s="83"/>
      <c r="G536" s="83"/>
      <c r="H536" s="83"/>
      <c r="I536" s="83"/>
      <c r="K536" s="83"/>
      <c r="L536" s="83"/>
      <c r="M536" s="83"/>
      <c r="N536" s="223"/>
      <c r="O536" s="83"/>
      <c r="P536" s="83"/>
      <c r="Q536" s="83"/>
      <c r="R536" s="83"/>
      <c r="W536" s="83"/>
      <c r="X536" s="83"/>
      <c r="Y536" s="83"/>
    </row>
    <row r="537" spans="3:25" ht="12" customHeight="1" x14ac:dyDescent="0.2">
      <c r="C537" s="85"/>
      <c r="D537" s="86"/>
      <c r="E537" s="83"/>
      <c r="F537" s="83"/>
      <c r="G537" s="83"/>
      <c r="H537" s="83"/>
      <c r="I537" s="83"/>
      <c r="K537" s="83"/>
      <c r="L537" s="83"/>
      <c r="M537" s="83"/>
      <c r="N537" s="223"/>
      <c r="O537" s="83"/>
      <c r="P537" s="83"/>
      <c r="Q537" s="83"/>
      <c r="R537" s="83"/>
      <c r="W537" s="83"/>
      <c r="X537" s="83"/>
      <c r="Y537" s="83"/>
    </row>
    <row r="538" spans="3:25" ht="12" customHeight="1" x14ac:dyDescent="0.2">
      <c r="C538" s="85"/>
      <c r="D538" s="86"/>
      <c r="E538" s="83"/>
      <c r="F538" s="83"/>
      <c r="G538" s="83"/>
      <c r="H538" s="83"/>
      <c r="I538" s="83"/>
      <c r="K538" s="83"/>
      <c r="L538" s="83"/>
      <c r="M538" s="83"/>
      <c r="N538" s="223"/>
      <c r="O538" s="83"/>
      <c r="P538" s="83"/>
      <c r="Q538" s="83"/>
      <c r="R538" s="83"/>
      <c r="W538" s="83"/>
      <c r="X538" s="83"/>
      <c r="Y538" s="83"/>
    </row>
    <row r="539" spans="3:25" ht="12" customHeight="1" x14ac:dyDescent="0.2">
      <c r="C539" s="85"/>
      <c r="D539" s="86"/>
      <c r="E539" s="83"/>
      <c r="F539" s="83"/>
      <c r="G539" s="83"/>
      <c r="H539" s="83"/>
      <c r="I539" s="83"/>
      <c r="K539" s="83"/>
      <c r="L539" s="83"/>
      <c r="M539" s="83"/>
      <c r="N539" s="223"/>
      <c r="O539" s="83"/>
      <c r="P539" s="83"/>
      <c r="Q539" s="83"/>
      <c r="R539" s="83"/>
      <c r="W539" s="83"/>
      <c r="X539" s="83"/>
      <c r="Y539" s="83"/>
    </row>
    <row r="540" spans="3:25" ht="12" customHeight="1" x14ac:dyDescent="0.2">
      <c r="C540" s="85"/>
      <c r="D540" s="86"/>
      <c r="E540" s="83"/>
      <c r="F540" s="83"/>
      <c r="G540" s="83"/>
      <c r="H540" s="83"/>
      <c r="I540" s="83"/>
      <c r="K540" s="83"/>
      <c r="L540" s="83"/>
      <c r="M540" s="83"/>
      <c r="N540" s="223"/>
      <c r="O540" s="83"/>
      <c r="P540" s="83"/>
      <c r="Q540" s="83"/>
      <c r="R540" s="83"/>
      <c r="W540" s="83"/>
      <c r="X540" s="83"/>
      <c r="Y540" s="83"/>
    </row>
    <row r="541" spans="3:25" ht="12" customHeight="1" x14ac:dyDescent="0.2">
      <c r="C541" s="85"/>
      <c r="D541" s="86"/>
      <c r="E541" s="83"/>
      <c r="F541" s="83"/>
      <c r="G541" s="83"/>
      <c r="H541" s="83"/>
      <c r="I541" s="83"/>
      <c r="K541" s="83"/>
      <c r="L541" s="83"/>
      <c r="M541" s="83"/>
      <c r="N541" s="223"/>
      <c r="O541" s="83"/>
      <c r="P541" s="83"/>
      <c r="Q541" s="83"/>
      <c r="R541" s="83"/>
      <c r="W541" s="83"/>
      <c r="X541" s="83"/>
      <c r="Y541" s="83"/>
    </row>
    <row r="542" spans="3:25" ht="12" customHeight="1" x14ac:dyDescent="0.2">
      <c r="C542" s="85"/>
      <c r="D542" s="86"/>
      <c r="E542" s="83"/>
      <c r="F542" s="83"/>
      <c r="G542" s="83"/>
      <c r="H542" s="83"/>
      <c r="I542" s="83"/>
      <c r="K542" s="83"/>
      <c r="L542" s="83"/>
      <c r="M542" s="83"/>
      <c r="N542" s="223"/>
      <c r="O542" s="83"/>
      <c r="P542" s="83"/>
      <c r="Q542" s="83"/>
      <c r="R542" s="83"/>
      <c r="W542" s="83"/>
      <c r="X542" s="83"/>
      <c r="Y542" s="83"/>
    </row>
    <row r="543" spans="3:25" ht="12" customHeight="1" x14ac:dyDescent="0.2">
      <c r="C543" s="85"/>
      <c r="D543" s="86"/>
      <c r="E543" s="83"/>
      <c r="F543" s="83"/>
      <c r="G543" s="83"/>
      <c r="H543" s="83"/>
      <c r="I543" s="83"/>
      <c r="K543" s="83"/>
      <c r="L543" s="83"/>
      <c r="M543" s="83"/>
      <c r="N543" s="223"/>
      <c r="O543" s="83"/>
      <c r="P543" s="83"/>
      <c r="Q543" s="83"/>
      <c r="R543" s="83"/>
      <c r="W543" s="83"/>
      <c r="X543" s="83"/>
      <c r="Y543" s="83"/>
    </row>
    <row r="544" spans="3:25" ht="12" customHeight="1" x14ac:dyDescent="0.2">
      <c r="C544" s="85"/>
      <c r="D544" s="86"/>
      <c r="E544" s="83"/>
      <c r="F544" s="83"/>
      <c r="G544" s="83"/>
      <c r="H544" s="83"/>
      <c r="I544" s="83"/>
      <c r="K544" s="83"/>
      <c r="L544" s="83"/>
      <c r="M544" s="83"/>
      <c r="N544" s="223"/>
      <c r="O544" s="83"/>
      <c r="P544" s="83"/>
      <c r="Q544" s="83"/>
      <c r="R544" s="83"/>
      <c r="W544" s="83"/>
      <c r="X544" s="83"/>
      <c r="Y544" s="83"/>
    </row>
    <row r="545" spans="3:25" ht="12" customHeight="1" x14ac:dyDescent="0.2">
      <c r="C545" s="85"/>
      <c r="D545" s="86"/>
      <c r="E545" s="83"/>
      <c r="F545" s="83"/>
      <c r="G545" s="83"/>
      <c r="H545" s="83"/>
      <c r="I545" s="83"/>
      <c r="K545" s="83"/>
      <c r="L545" s="83"/>
      <c r="M545" s="83"/>
      <c r="N545" s="223"/>
      <c r="O545" s="83"/>
      <c r="P545" s="83"/>
      <c r="Q545" s="83"/>
      <c r="R545" s="83"/>
      <c r="W545" s="83"/>
      <c r="X545" s="83"/>
      <c r="Y545" s="83"/>
    </row>
    <row r="546" spans="3:25" ht="12" customHeight="1" x14ac:dyDescent="0.2">
      <c r="C546" s="85"/>
      <c r="D546" s="86"/>
      <c r="E546" s="83"/>
      <c r="F546" s="83"/>
      <c r="G546" s="83"/>
      <c r="H546" s="83"/>
      <c r="I546" s="83"/>
      <c r="K546" s="83"/>
      <c r="L546" s="83"/>
      <c r="M546" s="83"/>
      <c r="N546" s="223"/>
      <c r="O546" s="83"/>
      <c r="P546" s="83"/>
      <c r="Q546" s="83"/>
      <c r="R546" s="83"/>
      <c r="W546" s="83"/>
      <c r="X546" s="83"/>
      <c r="Y546" s="83"/>
    </row>
    <row r="547" spans="3:25" ht="12" customHeight="1" x14ac:dyDescent="0.2">
      <c r="C547" s="85"/>
      <c r="D547" s="86"/>
      <c r="E547" s="83"/>
      <c r="F547" s="83"/>
      <c r="G547" s="83"/>
      <c r="H547" s="83"/>
      <c r="I547" s="83"/>
      <c r="K547" s="83"/>
      <c r="L547" s="83"/>
      <c r="M547" s="83"/>
      <c r="N547" s="223"/>
      <c r="O547" s="83"/>
      <c r="P547" s="83"/>
      <c r="Q547" s="83"/>
      <c r="R547" s="83"/>
      <c r="W547" s="83"/>
      <c r="X547" s="83"/>
      <c r="Y547" s="83"/>
    </row>
    <row r="548" spans="3:25" ht="12" customHeight="1" x14ac:dyDescent="0.2">
      <c r="C548" s="85"/>
      <c r="D548" s="86"/>
      <c r="E548" s="83"/>
      <c r="F548" s="83"/>
      <c r="G548" s="83"/>
      <c r="H548" s="83"/>
      <c r="I548" s="83"/>
      <c r="K548" s="83"/>
      <c r="L548" s="83"/>
      <c r="M548" s="83"/>
      <c r="N548" s="223"/>
      <c r="O548" s="83"/>
      <c r="P548" s="83"/>
      <c r="Q548" s="83"/>
      <c r="R548" s="83"/>
      <c r="W548" s="83"/>
      <c r="X548" s="83"/>
      <c r="Y548" s="83"/>
    </row>
    <row r="549" spans="3:25" ht="12" customHeight="1" x14ac:dyDescent="0.2">
      <c r="C549" s="85"/>
      <c r="D549" s="86"/>
      <c r="E549" s="83"/>
      <c r="F549" s="83"/>
      <c r="G549" s="83"/>
      <c r="H549" s="83"/>
      <c r="I549" s="83"/>
      <c r="K549" s="83"/>
      <c r="L549" s="83"/>
      <c r="M549" s="83"/>
      <c r="N549" s="223"/>
      <c r="O549" s="83"/>
      <c r="P549" s="83"/>
      <c r="Q549" s="83"/>
      <c r="R549" s="83"/>
      <c r="W549" s="83"/>
      <c r="X549" s="83"/>
      <c r="Y549" s="83"/>
    </row>
    <row r="550" spans="3:25" ht="12" customHeight="1" x14ac:dyDescent="0.2">
      <c r="C550" s="85"/>
      <c r="D550" s="86"/>
      <c r="E550" s="83"/>
      <c r="F550" s="83"/>
      <c r="G550" s="83"/>
      <c r="H550" s="83"/>
      <c r="I550" s="83"/>
      <c r="K550" s="83"/>
      <c r="L550" s="83"/>
      <c r="M550" s="83"/>
      <c r="N550" s="223"/>
      <c r="O550" s="83"/>
      <c r="P550" s="83"/>
      <c r="Q550" s="83"/>
      <c r="R550" s="83"/>
      <c r="W550" s="83"/>
      <c r="X550" s="83"/>
      <c r="Y550" s="83"/>
    </row>
    <row r="551" spans="3:25" ht="12" customHeight="1" x14ac:dyDescent="0.2">
      <c r="C551" s="85"/>
      <c r="D551" s="86"/>
      <c r="E551" s="83"/>
      <c r="F551" s="83"/>
      <c r="G551" s="83"/>
      <c r="H551" s="83"/>
      <c r="I551" s="83"/>
      <c r="K551" s="83"/>
      <c r="L551" s="83"/>
      <c r="M551" s="83"/>
      <c r="N551" s="223"/>
      <c r="O551" s="83"/>
      <c r="P551" s="83"/>
      <c r="Q551" s="83"/>
      <c r="R551" s="83"/>
      <c r="W551" s="83"/>
      <c r="X551" s="83"/>
      <c r="Y551" s="83"/>
    </row>
    <row r="552" spans="3:25" ht="12" customHeight="1" x14ac:dyDescent="0.2">
      <c r="C552" s="85"/>
      <c r="D552" s="86"/>
      <c r="E552" s="83"/>
      <c r="F552" s="83"/>
      <c r="G552" s="83"/>
      <c r="H552" s="83"/>
      <c r="I552" s="83"/>
      <c r="K552" s="83"/>
      <c r="L552" s="83"/>
      <c r="M552" s="83"/>
      <c r="N552" s="223"/>
      <c r="O552" s="83"/>
      <c r="P552" s="83"/>
      <c r="Q552" s="83"/>
      <c r="R552" s="83"/>
      <c r="W552" s="83"/>
      <c r="X552" s="83"/>
      <c r="Y552" s="83"/>
    </row>
    <row r="553" spans="3:25" ht="12" customHeight="1" x14ac:dyDescent="0.2">
      <c r="C553" s="85"/>
      <c r="D553" s="86"/>
      <c r="E553" s="83"/>
      <c r="F553" s="83"/>
      <c r="G553" s="83"/>
      <c r="H553" s="83"/>
      <c r="I553" s="83"/>
      <c r="K553" s="83"/>
      <c r="L553" s="83"/>
      <c r="M553" s="83"/>
      <c r="N553" s="223"/>
      <c r="O553" s="83"/>
      <c r="P553" s="83"/>
      <c r="Q553" s="83"/>
      <c r="R553" s="83"/>
      <c r="W553" s="83"/>
      <c r="X553" s="83"/>
      <c r="Y553" s="83"/>
    </row>
    <row r="554" spans="3:25" ht="12" customHeight="1" x14ac:dyDescent="0.2">
      <c r="C554" s="85"/>
      <c r="D554" s="86"/>
      <c r="E554" s="83"/>
      <c r="F554" s="83"/>
      <c r="G554" s="83"/>
      <c r="H554" s="83"/>
      <c r="I554" s="83"/>
      <c r="K554" s="83"/>
      <c r="L554" s="83"/>
      <c r="M554" s="83"/>
      <c r="N554" s="223"/>
      <c r="O554" s="83"/>
      <c r="P554" s="83"/>
      <c r="Q554" s="83"/>
      <c r="R554" s="83"/>
      <c r="W554" s="83"/>
      <c r="X554" s="83"/>
      <c r="Y554" s="83"/>
    </row>
    <row r="555" spans="3:25" ht="12" customHeight="1" x14ac:dyDescent="0.2">
      <c r="C555" s="85"/>
      <c r="D555" s="86"/>
      <c r="E555" s="83"/>
      <c r="F555" s="83"/>
      <c r="G555" s="83"/>
      <c r="H555" s="83"/>
      <c r="I555" s="83"/>
      <c r="K555" s="83"/>
      <c r="L555" s="83"/>
      <c r="M555" s="83"/>
      <c r="N555" s="223"/>
      <c r="O555" s="83"/>
      <c r="P555" s="83"/>
      <c r="Q555" s="83"/>
      <c r="R555" s="83"/>
      <c r="W555" s="83"/>
      <c r="X555" s="83"/>
      <c r="Y555" s="83"/>
    </row>
    <row r="556" spans="3:25" ht="12" customHeight="1" x14ac:dyDescent="0.2">
      <c r="C556" s="85"/>
      <c r="D556" s="86"/>
      <c r="E556" s="83"/>
      <c r="F556" s="83"/>
      <c r="G556" s="83"/>
      <c r="H556" s="83"/>
      <c r="I556" s="83"/>
      <c r="K556" s="83"/>
      <c r="L556" s="83"/>
      <c r="M556" s="83"/>
      <c r="N556" s="223"/>
      <c r="O556" s="83"/>
      <c r="P556" s="83"/>
      <c r="Q556" s="83"/>
      <c r="R556" s="83"/>
      <c r="W556" s="83"/>
      <c r="X556" s="83"/>
      <c r="Y556" s="83"/>
    </row>
    <row r="557" spans="3:25" ht="12" customHeight="1" x14ac:dyDescent="0.2">
      <c r="C557" s="85"/>
      <c r="D557" s="86"/>
      <c r="E557" s="83"/>
      <c r="F557" s="83"/>
      <c r="G557" s="83"/>
      <c r="H557" s="83"/>
      <c r="I557" s="83"/>
      <c r="K557" s="83"/>
      <c r="L557" s="83"/>
      <c r="M557" s="83"/>
      <c r="N557" s="223"/>
      <c r="O557" s="83"/>
      <c r="P557" s="83"/>
      <c r="Q557" s="83"/>
      <c r="R557" s="83"/>
      <c r="W557" s="83"/>
      <c r="X557" s="83"/>
      <c r="Y557" s="83"/>
    </row>
    <row r="558" spans="3:25" ht="12" customHeight="1" x14ac:dyDescent="0.2">
      <c r="C558" s="85"/>
      <c r="D558" s="86"/>
      <c r="E558" s="83"/>
      <c r="F558" s="83"/>
      <c r="G558" s="83"/>
      <c r="H558" s="83"/>
      <c r="I558" s="83"/>
      <c r="K558" s="83"/>
      <c r="L558" s="83"/>
      <c r="M558" s="83"/>
      <c r="N558" s="223"/>
      <c r="O558" s="83"/>
      <c r="P558" s="83"/>
      <c r="Q558" s="83"/>
      <c r="R558" s="83"/>
      <c r="W558" s="83"/>
      <c r="X558" s="83"/>
      <c r="Y558" s="83"/>
    </row>
    <row r="559" spans="3:25" ht="12" customHeight="1" x14ac:dyDescent="0.2">
      <c r="C559" s="85"/>
      <c r="D559" s="86"/>
      <c r="E559" s="83"/>
      <c r="F559" s="83"/>
      <c r="G559" s="83"/>
      <c r="H559" s="83"/>
      <c r="I559" s="83"/>
      <c r="K559" s="83"/>
      <c r="L559" s="83"/>
      <c r="M559" s="83"/>
      <c r="N559" s="223"/>
      <c r="O559" s="83"/>
      <c r="P559" s="83"/>
      <c r="Q559" s="83"/>
      <c r="R559" s="83"/>
      <c r="W559" s="83"/>
      <c r="X559" s="83"/>
      <c r="Y559" s="83"/>
    </row>
    <row r="560" spans="3:25" ht="12" customHeight="1" x14ac:dyDescent="0.2">
      <c r="C560" s="85"/>
      <c r="D560" s="86"/>
      <c r="E560" s="83"/>
      <c r="F560" s="83"/>
      <c r="G560" s="83"/>
      <c r="H560" s="83"/>
      <c r="I560" s="83"/>
      <c r="K560" s="83"/>
      <c r="L560" s="83"/>
      <c r="M560" s="83"/>
      <c r="N560" s="223"/>
      <c r="O560" s="83"/>
      <c r="P560" s="83"/>
      <c r="Q560" s="83"/>
      <c r="R560" s="83"/>
      <c r="W560" s="83"/>
      <c r="X560" s="83"/>
      <c r="Y560" s="83"/>
    </row>
    <row r="561" spans="3:25" ht="12" customHeight="1" x14ac:dyDescent="0.2">
      <c r="C561" s="85"/>
      <c r="D561" s="86"/>
      <c r="E561" s="83"/>
      <c r="F561" s="83"/>
      <c r="G561" s="83"/>
      <c r="H561" s="83"/>
      <c r="I561" s="83"/>
      <c r="K561" s="83"/>
      <c r="L561" s="83"/>
      <c r="M561" s="83"/>
      <c r="N561" s="223"/>
      <c r="O561" s="83"/>
      <c r="P561" s="83"/>
      <c r="Q561" s="83"/>
      <c r="R561" s="83"/>
      <c r="W561" s="83"/>
      <c r="X561" s="83"/>
      <c r="Y561" s="83"/>
    </row>
    <row r="562" spans="3:25" ht="12" customHeight="1" x14ac:dyDescent="0.2">
      <c r="C562" s="85"/>
      <c r="D562" s="86"/>
      <c r="E562" s="83"/>
      <c r="F562" s="83"/>
      <c r="G562" s="83"/>
      <c r="H562" s="83"/>
      <c r="I562" s="83"/>
      <c r="K562" s="83"/>
      <c r="L562" s="83"/>
      <c r="M562" s="83"/>
      <c r="N562" s="223"/>
      <c r="O562" s="83"/>
      <c r="P562" s="83"/>
      <c r="Q562" s="83"/>
      <c r="R562" s="83"/>
      <c r="W562" s="83"/>
      <c r="X562" s="83"/>
      <c r="Y562" s="83"/>
    </row>
    <row r="563" spans="3:25" ht="12" customHeight="1" x14ac:dyDescent="0.2">
      <c r="C563" s="85"/>
      <c r="D563" s="86"/>
      <c r="E563" s="83"/>
      <c r="F563" s="83"/>
      <c r="G563" s="83"/>
      <c r="H563" s="83"/>
      <c r="I563" s="83"/>
      <c r="K563" s="83"/>
      <c r="L563" s="83"/>
      <c r="M563" s="83"/>
      <c r="N563" s="223"/>
      <c r="O563" s="83"/>
      <c r="P563" s="83"/>
      <c r="Q563" s="83"/>
      <c r="R563" s="83"/>
      <c r="W563" s="83"/>
      <c r="X563" s="83"/>
      <c r="Y563" s="83"/>
    </row>
    <row r="564" spans="3:25" ht="12" customHeight="1" x14ac:dyDescent="0.2">
      <c r="C564" s="85"/>
      <c r="D564" s="86"/>
      <c r="E564" s="83"/>
      <c r="F564" s="83"/>
      <c r="G564" s="83"/>
      <c r="H564" s="83"/>
      <c r="I564" s="83"/>
      <c r="K564" s="83"/>
      <c r="L564" s="83"/>
      <c r="M564" s="83"/>
      <c r="N564" s="223"/>
      <c r="O564" s="83"/>
      <c r="P564" s="83"/>
      <c r="Q564" s="83"/>
      <c r="R564" s="83"/>
      <c r="W564" s="83"/>
      <c r="X564" s="83"/>
      <c r="Y564" s="83"/>
    </row>
    <row r="565" spans="3:25" ht="12" customHeight="1" x14ac:dyDescent="0.2">
      <c r="C565" s="85"/>
      <c r="D565" s="86"/>
      <c r="E565" s="83"/>
      <c r="F565" s="83"/>
      <c r="G565" s="83"/>
      <c r="H565" s="83"/>
      <c r="I565" s="83"/>
      <c r="K565" s="83"/>
      <c r="L565" s="83"/>
      <c r="M565" s="83"/>
      <c r="N565" s="223"/>
      <c r="O565" s="83"/>
      <c r="P565" s="83"/>
      <c r="Q565" s="83"/>
      <c r="R565" s="83"/>
      <c r="W565" s="83"/>
      <c r="X565" s="83"/>
      <c r="Y565" s="83"/>
    </row>
    <row r="566" spans="3:25" ht="12" customHeight="1" x14ac:dyDescent="0.2">
      <c r="C566" s="85"/>
      <c r="D566" s="86"/>
      <c r="E566" s="83"/>
      <c r="F566" s="83"/>
      <c r="G566" s="83"/>
      <c r="H566" s="83"/>
      <c r="I566" s="83"/>
      <c r="K566" s="83"/>
      <c r="L566" s="83"/>
      <c r="M566" s="83"/>
      <c r="N566" s="223"/>
      <c r="O566" s="83"/>
      <c r="P566" s="83"/>
      <c r="Q566" s="83"/>
      <c r="R566" s="83"/>
      <c r="W566" s="83"/>
      <c r="X566" s="83"/>
      <c r="Y566" s="83"/>
    </row>
    <row r="567" spans="3:25" ht="12" customHeight="1" x14ac:dyDescent="0.2">
      <c r="C567" s="85"/>
      <c r="D567" s="86"/>
      <c r="E567" s="83"/>
      <c r="F567" s="83"/>
      <c r="G567" s="83"/>
      <c r="H567" s="83"/>
      <c r="I567" s="83"/>
      <c r="K567" s="83"/>
      <c r="L567" s="83"/>
      <c r="M567" s="83"/>
      <c r="N567" s="223"/>
      <c r="O567" s="83"/>
      <c r="P567" s="83"/>
      <c r="Q567" s="83"/>
      <c r="R567" s="83"/>
      <c r="W567" s="83"/>
      <c r="X567" s="83"/>
      <c r="Y567" s="83"/>
    </row>
    <row r="568" spans="3:25" ht="12" customHeight="1" x14ac:dyDescent="0.2">
      <c r="C568" s="85"/>
      <c r="D568" s="86"/>
      <c r="E568" s="83"/>
      <c r="F568" s="83"/>
      <c r="G568" s="83"/>
      <c r="H568" s="83"/>
      <c r="I568" s="83"/>
      <c r="K568" s="83"/>
      <c r="L568" s="83"/>
      <c r="M568" s="83"/>
      <c r="N568" s="223"/>
      <c r="O568" s="83"/>
      <c r="P568" s="83"/>
      <c r="Q568" s="83"/>
      <c r="R568" s="83"/>
      <c r="W568" s="83"/>
      <c r="X568" s="83"/>
      <c r="Y568" s="83"/>
    </row>
    <row r="569" spans="3:25" ht="12" customHeight="1" x14ac:dyDescent="0.2">
      <c r="C569" s="85"/>
      <c r="D569" s="86"/>
      <c r="E569" s="83"/>
      <c r="F569" s="83"/>
      <c r="G569" s="83"/>
      <c r="H569" s="83"/>
      <c r="I569" s="83"/>
      <c r="K569" s="83"/>
      <c r="L569" s="83"/>
      <c r="M569" s="83"/>
      <c r="N569" s="223"/>
      <c r="O569" s="83"/>
      <c r="P569" s="83"/>
      <c r="Q569" s="83"/>
      <c r="R569" s="83"/>
      <c r="W569" s="83"/>
      <c r="X569" s="83"/>
      <c r="Y569" s="83"/>
    </row>
    <row r="570" spans="3:25" ht="12" customHeight="1" x14ac:dyDescent="0.2">
      <c r="C570" s="85"/>
      <c r="D570" s="86"/>
      <c r="E570" s="83"/>
      <c r="F570" s="83"/>
      <c r="G570" s="83"/>
      <c r="H570" s="83"/>
      <c r="I570" s="83"/>
      <c r="K570" s="83"/>
      <c r="L570" s="83"/>
      <c r="M570" s="83"/>
      <c r="N570" s="223"/>
      <c r="O570" s="83"/>
      <c r="P570" s="83"/>
      <c r="Q570" s="83"/>
      <c r="R570" s="83"/>
      <c r="W570" s="83"/>
      <c r="X570" s="83"/>
      <c r="Y570" s="83"/>
    </row>
    <row r="571" spans="3:25" ht="12" customHeight="1" x14ac:dyDescent="0.2">
      <c r="C571" s="85"/>
      <c r="D571" s="86"/>
      <c r="E571" s="83"/>
      <c r="F571" s="83"/>
      <c r="G571" s="83"/>
      <c r="H571" s="83"/>
      <c r="I571" s="83"/>
      <c r="K571" s="83"/>
      <c r="L571" s="83"/>
      <c r="M571" s="83"/>
      <c r="N571" s="223"/>
      <c r="O571" s="83"/>
      <c r="P571" s="83"/>
      <c r="Q571" s="83"/>
      <c r="R571" s="83"/>
      <c r="W571" s="83"/>
      <c r="X571" s="83"/>
      <c r="Y571" s="83"/>
    </row>
    <row r="572" spans="3:25" ht="12" customHeight="1" x14ac:dyDescent="0.2">
      <c r="C572" s="85"/>
      <c r="D572" s="86"/>
      <c r="E572" s="83"/>
      <c r="F572" s="83"/>
      <c r="G572" s="83"/>
      <c r="H572" s="83"/>
      <c r="I572" s="83"/>
      <c r="K572" s="83"/>
      <c r="L572" s="83"/>
      <c r="M572" s="83"/>
      <c r="N572" s="223"/>
      <c r="O572" s="83"/>
      <c r="P572" s="83"/>
      <c r="Q572" s="83"/>
      <c r="R572" s="83"/>
      <c r="W572" s="83"/>
      <c r="X572" s="83"/>
      <c r="Y572" s="83"/>
    </row>
    <row r="573" spans="3:25" ht="12" customHeight="1" x14ac:dyDescent="0.2">
      <c r="C573" s="85"/>
      <c r="D573" s="86"/>
      <c r="E573" s="83"/>
      <c r="F573" s="83"/>
      <c r="G573" s="83"/>
      <c r="H573" s="83"/>
      <c r="I573" s="83"/>
      <c r="K573" s="83"/>
      <c r="L573" s="83"/>
      <c r="M573" s="83"/>
      <c r="N573" s="223"/>
      <c r="O573" s="83"/>
      <c r="P573" s="83"/>
      <c r="Q573" s="83"/>
      <c r="R573" s="83"/>
      <c r="W573" s="83"/>
      <c r="X573" s="83"/>
      <c r="Y573" s="83"/>
    </row>
    <row r="574" spans="3:25" ht="12" customHeight="1" x14ac:dyDescent="0.2">
      <c r="C574" s="85"/>
      <c r="D574" s="86"/>
      <c r="E574" s="83"/>
      <c r="F574" s="83"/>
      <c r="G574" s="83"/>
      <c r="H574" s="83"/>
      <c r="I574" s="83"/>
      <c r="K574" s="83"/>
      <c r="L574" s="83"/>
      <c r="M574" s="83"/>
      <c r="N574" s="223"/>
      <c r="O574" s="83"/>
      <c r="P574" s="83"/>
      <c r="Q574" s="83"/>
      <c r="R574" s="83"/>
      <c r="W574" s="83"/>
      <c r="X574" s="83"/>
      <c r="Y574" s="83"/>
    </row>
    <row r="575" spans="3:25" ht="12" customHeight="1" x14ac:dyDescent="0.2">
      <c r="C575" s="85"/>
      <c r="D575" s="86"/>
      <c r="E575" s="83"/>
      <c r="F575" s="83"/>
      <c r="G575" s="83"/>
      <c r="H575" s="83"/>
      <c r="I575" s="83"/>
      <c r="K575" s="83"/>
      <c r="L575" s="83"/>
      <c r="M575" s="83"/>
      <c r="N575" s="223"/>
      <c r="O575" s="83"/>
      <c r="P575" s="83"/>
      <c r="Q575" s="83"/>
      <c r="R575" s="83"/>
      <c r="W575" s="83"/>
      <c r="X575" s="83"/>
      <c r="Y575" s="83"/>
    </row>
    <row r="576" spans="3:25" ht="12" customHeight="1" x14ac:dyDescent="0.2">
      <c r="C576" s="85"/>
      <c r="D576" s="86"/>
      <c r="E576" s="83"/>
      <c r="F576" s="83"/>
      <c r="G576" s="83"/>
      <c r="H576" s="83"/>
      <c r="I576" s="83"/>
      <c r="K576" s="83"/>
      <c r="L576" s="83"/>
      <c r="M576" s="83"/>
      <c r="N576" s="223"/>
      <c r="O576" s="83"/>
      <c r="P576" s="83"/>
      <c r="Q576" s="83"/>
      <c r="R576" s="83"/>
      <c r="W576" s="83"/>
      <c r="X576" s="83"/>
      <c r="Y576" s="83"/>
    </row>
    <row r="577" spans="3:25" ht="12" customHeight="1" x14ac:dyDescent="0.2">
      <c r="C577" s="85"/>
      <c r="D577" s="86"/>
      <c r="E577" s="83"/>
      <c r="F577" s="83"/>
      <c r="G577" s="83"/>
      <c r="H577" s="83"/>
      <c r="I577" s="83"/>
      <c r="K577" s="83"/>
      <c r="L577" s="83"/>
      <c r="M577" s="83"/>
      <c r="N577" s="223"/>
      <c r="O577" s="83"/>
      <c r="P577" s="83"/>
      <c r="Q577" s="83"/>
      <c r="R577" s="83"/>
      <c r="W577" s="83"/>
      <c r="X577" s="83"/>
      <c r="Y577" s="83"/>
    </row>
    <row r="578" spans="3:25" ht="12" customHeight="1" x14ac:dyDescent="0.2">
      <c r="C578" s="85"/>
      <c r="D578" s="86"/>
      <c r="E578" s="83"/>
      <c r="F578" s="83"/>
      <c r="G578" s="83"/>
      <c r="H578" s="83"/>
      <c r="I578" s="83"/>
      <c r="K578" s="83"/>
      <c r="L578" s="83"/>
      <c r="M578" s="83"/>
      <c r="N578" s="223"/>
      <c r="O578" s="83"/>
      <c r="P578" s="83"/>
      <c r="Q578" s="83"/>
      <c r="R578" s="83"/>
      <c r="W578" s="83"/>
      <c r="X578" s="83"/>
      <c r="Y578" s="83"/>
    </row>
    <row r="579" spans="3:25" ht="12" customHeight="1" x14ac:dyDescent="0.2">
      <c r="C579" s="85"/>
      <c r="D579" s="86"/>
      <c r="E579" s="83"/>
      <c r="F579" s="83"/>
      <c r="G579" s="83"/>
      <c r="H579" s="83"/>
      <c r="I579" s="83"/>
      <c r="K579" s="83"/>
      <c r="L579" s="83"/>
      <c r="M579" s="83"/>
      <c r="N579" s="223"/>
      <c r="O579" s="83"/>
      <c r="P579" s="83"/>
      <c r="Q579" s="83"/>
      <c r="R579" s="83"/>
      <c r="W579" s="83"/>
      <c r="X579" s="83"/>
      <c r="Y579" s="83"/>
    </row>
    <row r="580" spans="3:25" ht="12" customHeight="1" x14ac:dyDescent="0.2">
      <c r="C580" s="85"/>
      <c r="D580" s="86"/>
      <c r="E580" s="83"/>
      <c r="F580" s="83"/>
      <c r="G580" s="83"/>
      <c r="H580" s="83"/>
      <c r="I580" s="83"/>
      <c r="K580" s="83"/>
      <c r="L580" s="83"/>
      <c r="M580" s="83"/>
      <c r="N580" s="223"/>
      <c r="O580" s="83"/>
      <c r="P580" s="83"/>
      <c r="Q580" s="83"/>
      <c r="R580" s="83"/>
      <c r="W580" s="83"/>
      <c r="X580" s="83"/>
      <c r="Y580" s="83"/>
    </row>
    <row r="581" spans="3:25" ht="12" customHeight="1" x14ac:dyDescent="0.2">
      <c r="C581" s="85"/>
      <c r="D581" s="86"/>
      <c r="E581" s="83"/>
      <c r="F581" s="83"/>
      <c r="G581" s="83"/>
      <c r="H581" s="83"/>
      <c r="I581" s="83"/>
      <c r="K581" s="83"/>
      <c r="L581" s="83"/>
      <c r="M581" s="83"/>
      <c r="N581" s="223"/>
      <c r="O581" s="83"/>
      <c r="P581" s="83"/>
      <c r="Q581" s="83"/>
      <c r="R581" s="83"/>
      <c r="W581" s="83"/>
      <c r="X581" s="83"/>
      <c r="Y581" s="83"/>
    </row>
    <row r="582" spans="3:25" ht="12" customHeight="1" x14ac:dyDescent="0.2">
      <c r="C582" s="85"/>
      <c r="D582" s="86"/>
      <c r="E582" s="83"/>
      <c r="F582" s="83"/>
      <c r="G582" s="83"/>
      <c r="H582" s="83"/>
      <c r="I582" s="83"/>
      <c r="K582" s="83"/>
      <c r="L582" s="83"/>
      <c r="M582" s="83"/>
      <c r="N582" s="223"/>
      <c r="O582" s="83"/>
      <c r="P582" s="83"/>
      <c r="Q582" s="83"/>
      <c r="R582" s="83"/>
      <c r="W582" s="83"/>
      <c r="X582" s="83"/>
      <c r="Y582" s="83"/>
    </row>
    <row r="583" spans="3:25" ht="12" customHeight="1" x14ac:dyDescent="0.2">
      <c r="C583" s="85"/>
      <c r="D583" s="86"/>
      <c r="E583" s="83"/>
      <c r="F583" s="83"/>
      <c r="G583" s="83"/>
      <c r="H583" s="83"/>
      <c r="I583" s="83"/>
      <c r="K583" s="83"/>
      <c r="L583" s="83"/>
      <c r="M583" s="83"/>
      <c r="N583" s="223"/>
      <c r="O583" s="83"/>
      <c r="P583" s="83"/>
      <c r="Q583" s="83"/>
      <c r="R583" s="83"/>
      <c r="W583" s="83"/>
      <c r="X583" s="83"/>
      <c r="Y583" s="83"/>
    </row>
    <row r="584" spans="3:25" ht="12" customHeight="1" x14ac:dyDescent="0.2">
      <c r="C584" s="85"/>
      <c r="D584" s="86"/>
      <c r="E584" s="83"/>
      <c r="F584" s="83"/>
      <c r="G584" s="83"/>
      <c r="H584" s="83"/>
      <c r="I584" s="83"/>
      <c r="K584" s="83"/>
      <c r="L584" s="83"/>
      <c r="M584" s="83"/>
      <c r="N584" s="223"/>
      <c r="O584" s="83"/>
      <c r="P584" s="83"/>
      <c r="Q584" s="83"/>
      <c r="R584" s="83"/>
      <c r="W584" s="83"/>
      <c r="X584" s="83"/>
      <c r="Y584" s="83"/>
    </row>
    <row r="585" spans="3:25" ht="12" customHeight="1" x14ac:dyDescent="0.2">
      <c r="C585" s="85"/>
      <c r="D585" s="86"/>
      <c r="E585" s="83"/>
      <c r="F585" s="83"/>
      <c r="G585" s="83"/>
      <c r="H585" s="83"/>
      <c r="I585" s="83"/>
      <c r="K585" s="83"/>
      <c r="L585" s="83"/>
      <c r="M585" s="83"/>
      <c r="N585" s="223"/>
      <c r="O585" s="83"/>
      <c r="P585" s="83"/>
      <c r="Q585" s="83"/>
      <c r="R585" s="83"/>
      <c r="W585" s="83"/>
      <c r="X585" s="83"/>
      <c r="Y585" s="83"/>
    </row>
    <row r="586" spans="3:25" ht="12" customHeight="1" x14ac:dyDescent="0.2">
      <c r="C586" s="85"/>
      <c r="D586" s="86"/>
      <c r="E586" s="83"/>
      <c r="F586" s="83"/>
      <c r="G586" s="83"/>
      <c r="H586" s="83"/>
      <c r="I586" s="83"/>
      <c r="K586" s="83"/>
      <c r="L586" s="83"/>
      <c r="M586" s="83"/>
      <c r="N586" s="223"/>
      <c r="O586" s="83"/>
      <c r="P586" s="83"/>
      <c r="Q586" s="83"/>
      <c r="R586" s="83"/>
      <c r="W586" s="83"/>
      <c r="X586" s="83"/>
      <c r="Y586" s="83"/>
    </row>
    <row r="587" spans="3:25" ht="12" customHeight="1" x14ac:dyDescent="0.2">
      <c r="C587" s="85"/>
      <c r="D587" s="86"/>
      <c r="E587" s="83"/>
      <c r="F587" s="83"/>
      <c r="G587" s="83"/>
      <c r="H587" s="83"/>
      <c r="I587" s="83"/>
      <c r="K587" s="83"/>
      <c r="L587" s="83"/>
      <c r="M587" s="83"/>
      <c r="N587" s="223"/>
      <c r="O587" s="83"/>
      <c r="P587" s="83"/>
      <c r="Q587" s="83"/>
      <c r="R587" s="83"/>
      <c r="W587" s="83"/>
      <c r="X587" s="83"/>
      <c r="Y587" s="83"/>
    </row>
    <row r="588" spans="3:25" ht="12" customHeight="1" x14ac:dyDescent="0.2">
      <c r="C588" s="85"/>
      <c r="D588" s="86"/>
      <c r="E588" s="83"/>
      <c r="F588" s="83"/>
      <c r="G588" s="83"/>
      <c r="H588" s="83"/>
      <c r="I588" s="83"/>
      <c r="K588" s="83"/>
      <c r="L588" s="83"/>
      <c r="M588" s="83"/>
      <c r="N588" s="223"/>
      <c r="O588" s="83"/>
      <c r="P588" s="83"/>
      <c r="Q588" s="83"/>
      <c r="R588" s="83"/>
      <c r="W588" s="83"/>
      <c r="X588" s="83"/>
      <c r="Y588" s="83"/>
    </row>
    <row r="589" spans="3:25" ht="12" customHeight="1" x14ac:dyDescent="0.2">
      <c r="C589" s="85"/>
      <c r="D589" s="86"/>
      <c r="E589" s="83"/>
      <c r="F589" s="83"/>
      <c r="G589" s="83"/>
      <c r="H589" s="83"/>
      <c r="I589" s="83"/>
      <c r="K589" s="83"/>
      <c r="L589" s="83"/>
      <c r="M589" s="83"/>
      <c r="N589" s="223"/>
      <c r="O589" s="83"/>
      <c r="P589" s="83"/>
      <c r="Q589" s="83"/>
      <c r="R589" s="83"/>
      <c r="W589" s="83"/>
      <c r="X589" s="83"/>
      <c r="Y589" s="83"/>
    </row>
    <row r="590" spans="3:25" ht="12" customHeight="1" x14ac:dyDescent="0.2">
      <c r="C590" s="85"/>
      <c r="D590" s="86"/>
      <c r="E590" s="83"/>
      <c r="F590" s="83"/>
      <c r="G590" s="83"/>
      <c r="H590" s="83"/>
      <c r="I590" s="83"/>
      <c r="K590" s="83"/>
      <c r="L590" s="83"/>
      <c r="M590" s="83"/>
      <c r="N590" s="223"/>
      <c r="O590" s="83"/>
      <c r="P590" s="83"/>
      <c r="Q590" s="83"/>
      <c r="R590" s="83"/>
      <c r="W590" s="83"/>
      <c r="X590" s="83"/>
      <c r="Y590" s="83"/>
    </row>
    <row r="591" spans="3:25" ht="12" customHeight="1" x14ac:dyDescent="0.2">
      <c r="C591" s="85"/>
      <c r="D591" s="86"/>
      <c r="E591" s="83"/>
      <c r="F591" s="83"/>
      <c r="G591" s="83"/>
      <c r="H591" s="83"/>
      <c r="I591" s="83"/>
      <c r="K591" s="83"/>
      <c r="L591" s="83"/>
      <c r="M591" s="83"/>
      <c r="N591" s="223"/>
      <c r="O591" s="83"/>
      <c r="P591" s="83"/>
      <c r="Q591" s="83"/>
      <c r="R591" s="83"/>
      <c r="W591" s="83"/>
      <c r="X591" s="83"/>
      <c r="Y591" s="83"/>
    </row>
    <row r="592" spans="3:25" ht="12" customHeight="1" x14ac:dyDescent="0.2">
      <c r="C592" s="85"/>
      <c r="D592" s="86"/>
      <c r="E592" s="83"/>
      <c r="F592" s="83"/>
      <c r="G592" s="83"/>
      <c r="H592" s="83"/>
      <c r="I592" s="83"/>
      <c r="K592" s="83"/>
      <c r="L592" s="83"/>
      <c r="M592" s="83"/>
      <c r="N592" s="223"/>
      <c r="O592" s="83"/>
      <c r="P592" s="83"/>
      <c r="Q592" s="83"/>
      <c r="R592" s="83"/>
      <c r="W592" s="83"/>
      <c r="X592" s="83"/>
      <c r="Y592" s="83"/>
    </row>
    <row r="593" spans="3:25" ht="12" customHeight="1" x14ac:dyDescent="0.2">
      <c r="C593" s="85"/>
      <c r="D593" s="86"/>
      <c r="E593" s="83"/>
      <c r="F593" s="83"/>
      <c r="G593" s="83"/>
      <c r="H593" s="83"/>
      <c r="I593" s="83"/>
      <c r="K593" s="83"/>
      <c r="L593" s="83"/>
      <c r="M593" s="83"/>
      <c r="N593" s="223"/>
      <c r="O593" s="83"/>
      <c r="P593" s="83"/>
      <c r="Q593" s="83"/>
      <c r="R593" s="83"/>
      <c r="W593" s="83"/>
      <c r="X593" s="83"/>
      <c r="Y593" s="83"/>
    </row>
    <row r="594" spans="3:25" ht="12" customHeight="1" x14ac:dyDescent="0.2">
      <c r="C594" s="85"/>
      <c r="D594" s="86"/>
      <c r="E594" s="83"/>
      <c r="F594" s="83"/>
      <c r="G594" s="83"/>
      <c r="H594" s="83"/>
      <c r="I594" s="83"/>
      <c r="K594" s="83"/>
      <c r="L594" s="83"/>
      <c r="M594" s="83"/>
      <c r="N594" s="223"/>
      <c r="O594" s="83"/>
      <c r="P594" s="83"/>
      <c r="Q594" s="83"/>
      <c r="R594" s="83"/>
      <c r="W594" s="83"/>
      <c r="X594" s="83"/>
      <c r="Y594" s="83"/>
    </row>
    <row r="595" spans="3:25" ht="12" customHeight="1" x14ac:dyDescent="0.2">
      <c r="C595" s="85"/>
      <c r="D595" s="86"/>
      <c r="E595" s="83"/>
      <c r="F595" s="83"/>
      <c r="G595" s="83"/>
      <c r="H595" s="83"/>
      <c r="I595" s="83"/>
      <c r="K595" s="83"/>
      <c r="L595" s="83"/>
      <c r="M595" s="83"/>
      <c r="N595" s="223"/>
      <c r="O595" s="83"/>
      <c r="P595" s="83"/>
      <c r="Q595" s="83"/>
      <c r="R595" s="83"/>
      <c r="W595" s="83"/>
      <c r="X595" s="83"/>
      <c r="Y595" s="83"/>
    </row>
    <row r="596" spans="3:25" ht="12" customHeight="1" x14ac:dyDescent="0.2">
      <c r="C596" s="85"/>
      <c r="D596" s="86"/>
      <c r="E596" s="83"/>
      <c r="F596" s="83"/>
      <c r="G596" s="83"/>
      <c r="H596" s="83"/>
      <c r="I596" s="83"/>
      <c r="K596" s="83"/>
      <c r="L596" s="83"/>
      <c r="M596" s="83"/>
      <c r="N596" s="223"/>
      <c r="O596" s="83"/>
      <c r="P596" s="83"/>
      <c r="Q596" s="83"/>
      <c r="R596" s="83"/>
      <c r="W596" s="83"/>
      <c r="X596" s="83"/>
      <c r="Y596" s="83"/>
    </row>
    <row r="597" spans="3:25" ht="12" customHeight="1" x14ac:dyDescent="0.2">
      <c r="C597" s="85"/>
      <c r="D597" s="86"/>
      <c r="E597" s="83"/>
      <c r="F597" s="83"/>
      <c r="G597" s="83"/>
      <c r="H597" s="83"/>
      <c r="I597" s="83"/>
      <c r="K597" s="83"/>
      <c r="L597" s="83"/>
      <c r="M597" s="83"/>
      <c r="N597" s="223"/>
      <c r="O597" s="83"/>
      <c r="P597" s="83"/>
      <c r="Q597" s="83"/>
      <c r="R597" s="83"/>
      <c r="W597" s="83"/>
      <c r="X597" s="83"/>
      <c r="Y597" s="83"/>
    </row>
    <row r="598" spans="3:25" ht="12" customHeight="1" x14ac:dyDescent="0.2">
      <c r="C598" s="85"/>
      <c r="D598" s="86"/>
      <c r="E598" s="83"/>
      <c r="F598" s="83"/>
      <c r="G598" s="83"/>
      <c r="H598" s="83"/>
      <c r="I598" s="83"/>
      <c r="K598" s="83"/>
      <c r="L598" s="83"/>
      <c r="M598" s="83"/>
      <c r="N598" s="223"/>
      <c r="O598" s="83"/>
      <c r="P598" s="83"/>
      <c r="Q598" s="83"/>
      <c r="R598" s="83"/>
      <c r="W598" s="83"/>
      <c r="X598" s="83"/>
      <c r="Y598" s="83"/>
    </row>
    <row r="599" spans="3:25" ht="12" customHeight="1" x14ac:dyDescent="0.2">
      <c r="C599" s="85"/>
      <c r="D599" s="86"/>
      <c r="E599" s="83"/>
      <c r="F599" s="83"/>
      <c r="G599" s="83"/>
      <c r="H599" s="83"/>
      <c r="I599" s="83"/>
      <c r="K599" s="83"/>
      <c r="L599" s="83"/>
      <c r="M599" s="83"/>
      <c r="N599" s="223"/>
      <c r="O599" s="83"/>
      <c r="P599" s="83"/>
      <c r="Q599" s="83"/>
      <c r="R599" s="83"/>
      <c r="W599" s="83"/>
      <c r="X599" s="83"/>
      <c r="Y599" s="83"/>
    </row>
    <row r="600" spans="3:25" ht="12" customHeight="1" x14ac:dyDescent="0.2">
      <c r="C600" s="85"/>
      <c r="D600" s="86"/>
      <c r="E600" s="83"/>
      <c r="F600" s="83"/>
      <c r="G600" s="83"/>
      <c r="H600" s="83"/>
      <c r="I600" s="83"/>
      <c r="K600" s="83"/>
      <c r="L600" s="83"/>
      <c r="M600" s="83"/>
      <c r="N600" s="223"/>
      <c r="O600" s="83"/>
      <c r="P600" s="83"/>
      <c r="Q600" s="83"/>
      <c r="R600" s="83"/>
      <c r="W600" s="83"/>
      <c r="X600" s="83"/>
      <c r="Y600" s="83"/>
    </row>
    <row r="601" spans="3:25" ht="12" customHeight="1" x14ac:dyDescent="0.2">
      <c r="C601" s="85"/>
      <c r="D601" s="86"/>
      <c r="E601" s="83"/>
      <c r="F601" s="83"/>
      <c r="G601" s="83"/>
      <c r="H601" s="83"/>
      <c r="I601" s="83"/>
      <c r="K601" s="83"/>
      <c r="L601" s="83"/>
      <c r="M601" s="83"/>
      <c r="N601" s="223"/>
      <c r="O601" s="83"/>
      <c r="P601" s="83"/>
      <c r="Q601" s="83"/>
      <c r="R601" s="83"/>
      <c r="W601" s="83"/>
      <c r="X601" s="83"/>
      <c r="Y601" s="83"/>
    </row>
    <row r="602" spans="3:25" ht="12" customHeight="1" x14ac:dyDescent="0.2">
      <c r="C602" s="85"/>
      <c r="D602" s="86"/>
      <c r="E602" s="83"/>
      <c r="F602" s="83"/>
      <c r="G602" s="83"/>
      <c r="H602" s="83"/>
      <c r="I602" s="83"/>
      <c r="K602" s="83"/>
      <c r="L602" s="83"/>
      <c r="M602" s="83"/>
      <c r="N602" s="223"/>
      <c r="O602" s="83"/>
      <c r="P602" s="83"/>
      <c r="Q602" s="83"/>
      <c r="R602" s="83"/>
      <c r="W602" s="83"/>
      <c r="X602" s="83"/>
      <c r="Y602" s="83"/>
    </row>
    <row r="603" spans="3:25" ht="12" customHeight="1" x14ac:dyDescent="0.2">
      <c r="C603" s="85"/>
      <c r="D603" s="86"/>
      <c r="E603" s="83"/>
      <c r="F603" s="83"/>
      <c r="G603" s="83"/>
      <c r="H603" s="83"/>
      <c r="I603" s="83"/>
      <c r="K603" s="83"/>
      <c r="L603" s="83"/>
      <c r="M603" s="83"/>
      <c r="N603" s="223"/>
      <c r="O603" s="83"/>
      <c r="P603" s="83"/>
      <c r="Q603" s="83"/>
      <c r="R603" s="83"/>
      <c r="W603" s="83"/>
      <c r="X603" s="83"/>
      <c r="Y603" s="83"/>
    </row>
    <row r="604" spans="3:25" ht="12" customHeight="1" x14ac:dyDescent="0.2">
      <c r="C604" s="85"/>
      <c r="D604" s="86"/>
      <c r="E604" s="83"/>
      <c r="F604" s="83"/>
      <c r="G604" s="83"/>
      <c r="H604" s="83"/>
      <c r="I604" s="83"/>
      <c r="K604" s="83"/>
      <c r="L604" s="83"/>
      <c r="M604" s="83"/>
      <c r="N604" s="223"/>
      <c r="O604" s="83"/>
      <c r="P604" s="83"/>
      <c r="Q604" s="83"/>
      <c r="R604" s="83"/>
      <c r="W604" s="83"/>
      <c r="X604" s="83"/>
      <c r="Y604" s="83"/>
    </row>
    <row r="605" spans="3:25" ht="12" customHeight="1" x14ac:dyDescent="0.2">
      <c r="C605" s="85"/>
      <c r="D605" s="86"/>
      <c r="E605" s="83"/>
      <c r="F605" s="83"/>
      <c r="G605" s="83"/>
      <c r="H605" s="83"/>
      <c r="I605" s="83"/>
      <c r="K605" s="83"/>
      <c r="L605" s="83"/>
      <c r="M605" s="83"/>
      <c r="N605" s="223"/>
      <c r="O605" s="83"/>
      <c r="P605" s="83"/>
      <c r="Q605" s="83"/>
      <c r="R605" s="83"/>
      <c r="W605" s="83"/>
      <c r="X605" s="83"/>
      <c r="Y605" s="83"/>
    </row>
    <row r="606" spans="3:25" ht="12" customHeight="1" x14ac:dyDescent="0.2">
      <c r="C606" s="85"/>
      <c r="D606" s="86"/>
      <c r="E606" s="83"/>
      <c r="F606" s="83"/>
      <c r="G606" s="83"/>
      <c r="H606" s="83"/>
      <c r="I606" s="83"/>
      <c r="K606" s="83"/>
      <c r="L606" s="83"/>
      <c r="M606" s="83"/>
      <c r="N606" s="223"/>
      <c r="O606" s="83"/>
      <c r="P606" s="83"/>
      <c r="Q606" s="83"/>
      <c r="R606" s="83"/>
      <c r="W606" s="83"/>
      <c r="X606" s="83"/>
      <c r="Y606" s="83"/>
    </row>
    <row r="607" spans="3:25" ht="12" customHeight="1" x14ac:dyDescent="0.2">
      <c r="C607" s="85"/>
      <c r="D607" s="86"/>
      <c r="E607" s="83"/>
      <c r="F607" s="83"/>
      <c r="G607" s="83"/>
      <c r="H607" s="83"/>
      <c r="I607" s="83"/>
      <c r="K607" s="83"/>
      <c r="L607" s="83"/>
      <c r="M607" s="83"/>
      <c r="N607" s="223"/>
      <c r="O607" s="83"/>
      <c r="P607" s="83"/>
      <c r="Q607" s="83"/>
      <c r="R607" s="83"/>
      <c r="W607" s="83"/>
      <c r="X607" s="83"/>
      <c r="Y607" s="83"/>
    </row>
    <row r="608" spans="3:25" ht="12" customHeight="1" x14ac:dyDescent="0.2">
      <c r="C608" s="85"/>
      <c r="D608" s="86"/>
      <c r="E608" s="83"/>
      <c r="F608" s="83"/>
      <c r="G608" s="83"/>
      <c r="H608" s="83"/>
      <c r="I608" s="83"/>
      <c r="K608" s="83"/>
      <c r="L608" s="83"/>
      <c r="M608" s="83"/>
      <c r="N608" s="223"/>
      <c r="O608" s="83"/>
      <c r="P608" s="83"/>
      <c r="Q608" s="83"/>
      <c r="R608" s="83"/>
      <c r="W608" s="83"/>
      <c r="X608" s="83"/>
      <c r="Y608" s="83"/>
    </row>
    <row r="609" spans="3:25" ht="12" customHeight="1" x14ac:dyDescent="0.2">
      <c r="C609" s="85"/>
      <c r="D609" s="86"/>
      <c r="E609" s="83"/>
      <c r="F609" s="83"/>
      <c r="G609" s="83"/>
      <c r="H609" s="83"/>
      <c r="I609" s="83"/>
      <c r="K609" s="83"/>
      <c r="L609" s="83"/>
      <c r="M609" s="83"/>
      <c r="N609" s="223"/>
      <c r="O609" s="83"/>
      <c r="P609" s="83"/>
      <c r="Q609" s="83"/>
      <c r="R609" s="83"/>
      <c r="W609" s="83"/>
      <c r="X609" s="83"/>
      <c r="Y609" s="83"/>
    </row>
    <row r="610" spans="3:25" ht="12" customHeight="1" x14ac:dyDescent="0.2">
      <c r="C610" s="85"/>
      <c r="D610" s="86"/>
      <c r="E610" s="83"/>
      <c r="F610" s="83"/>
      <c r="G610" s="83"/>
      <c r="H610" s="83"/>
      <c r="I610" s="83"/>
      <c r="K610" s="83"/>
      <c r="L610" s="83"/>
      <c r="M610" s="83"/>
      <c r="N610" s="223"/>
      <c r="O610" s="83"/>
      <c r="P610" s="83"/>
      <c r="Q610" s="83"/>
      <c r="R610" s="83"/>
      <c r="W610" s="83"/>
      <c r="X610" s="83"/>
      <c r="Y610" s="83"/>
    </row>
    <row r="611" spans="3:25" ht="12" customHeight="1" x14ac:dyDescent="0.2">
      <c r="C611" s="85"/>
      <c r="D611" s="86"/>
      <c r="E611" s="83"/>
      <c r="F611" s="83"/>
      <c r="G611" s="83"/>
      <c r="H611" s="83"/>
      <c r="I611" s="83"/>
      <c r="K611" s="83"/>
      <c r="L611" s="83"/>
      <c r="M611" s="83"/>
      <c r="N611" s="223"/>
      <c r="O611" s="83"/>
      <c r="P611" s="83"/>
      <c r="Q611" s="83"/>
      <c r="R611" s="83"/>
      <c r="W611" s="83"/>
      <c r="X611" s="83"/>
      <c r="Y611" s="83"/>
    </row>
    <row r="612" spans="3:25" ht="12" customHeight="1" x14ac:dyDescent="0.2">
      <c r="C612" s="85"/>
      <c r="D612" s="86"/>
      <c r="E612" s="83"/>
      <c r="F612" s="83"/>
      <c r="G612" s="83"/>
      <c r="H612" s="83"/>
      <c r="I612" s="83"/>
      <c r="K612" s="83"/>
      <c r="L612" s="83"/>
      <c r="M612" s="83"/>
      <c r="N612" s="223"/>
      <c r="O612" s="83"/>
      <c r="P612" s="83"/>
      <c r="Q612" s="83"/>
      <c r="R612" s="83"/>
      <c r="W612" s="83"/>
      <c r="X612" s="83"/>
      <c r="Y612" s="83"/>
    </row>
    <row r="613" spans="3:25" ht="12" customHeight="1" x14ac:dyDescent="0.2">
      <c r="C613" s="85"/>
      <c r="D613" s="86"/>
      <c r="E613" s="83"/>
      <c r="F613" s="83"/>
      <c r="G613" s="83"/>
      <c r="H613" s="83"/>
      <c r="I613" s="83"/>
      <c r="K613" s="83"/>
      <c r="L613" s="83"/>
      <c r="M613" s="83"/>
      <c r="N613" s="223"/>
      <c r="O613" s="83"/>
      <c r="P613" s="83"/>
      <c r="Q613" s="83"/>
      <c r="R613" s="83"/>
      <c r="W613" s="83"/>
      <c r="X613" s="83"/>
      <c r="Y613" s="83"/>
    </row>
    <row r="614" spans="3:25" ht="12" customHeight="1" x14ac:dyDescent="0.2">
      <c r="C614" s="85"/>
      <c r="D614" s="86"/>
      <c r="E614" s="83"/>
      <c r="F614" s="83"/>
      <c r="G614" s="83"/>
      <c r="H614" s="83"/>
      <c r="I614" s="83"/>
      <c r="K614" s="83"/>
      <c r="L614" s="83"/>
      <c r="M614" s="83"/>
      <c r="N614" s="223"/>
      <c r="O614" s="83"/>
      <c r="P614" s="83"/>
      <c r="Q614" s="83"/>
      <c r="R614" s="83"/>
      <c r="W614" s="83"/>
      <c r="X614" s="83"/>
      <c r="Y614" s="83"/>
    </row>
    <row r="615" spans="3:25" ht="12" customHeight="1" x14ac:dyDescent="0.2">
      <c r="C615" s="85"/>
      <c r="D615" s="86"/>
      <c r="E615" s="83"/>
      <c r="F615" s="83"/>
      <c r="G615" s="83"/>
      <c r="H615" s="83"/>
      <c r="I615" s="83"/>
      <c r="K615" s="83"/>
      <c r="L615" s="83"/>
      <c r="M615" s="83"/>
      <c r="N615" s="223"/>
      <c r="O615" s="83"/>
      <c r="P615" s="83"/>
      <c r="Q615" s="83"/>
      <c r="R615" s="83"/>
      <c r="W615" s="83"/>
      <c r="X615" s="83"/>
      <c r="Y615" s="83"/>
    </row>
    <row r="616" spans="3:25" ht="12" customHeight="1" x14ac:dyDescent="0.2">
      <c r="C616" s="85"/>
      <c r="D616" s="86"/>
      <c r="E616" s="83"/>
      <c r="F616" s="83"/>
      <c r="G616" s="83"/>
      <c r="H616" s="83"/>
      <c r="I616" s="83"/>
      <c r="K616" s="83"/>
      <c r="L616" s="83"/>
      <c r="M616" s="83"/>
      <c r="N616" s="223"/>
      <c r="O616" s="83"/>
      <c r="P616" s="83"/>
      <c r="Q616" s="83"/>
      <c r="R616" s="83"/>
      <c r="W616" s="83"/>
      <c r="X616" s="83"/>
      <c r="Y616" s="83"/>
    </row>
    <row r="617" spans="3:25" ht="12" customHeight="1" x14ac:dyDescent="0.2">
      <c r="C617" s="85"/>
      <c r="D617" s="86"/>
      <c r="E617" s="83"/>
      <c r="F617" s="83"/>
      <c r="G617" s="83"/>
      <c r="H617" s="83"/>
      <c r="I617" s="83"/>
      <c r="K617" s="83"/>
      <c r="L617" s="83"/>
      <c r="M617" s="83"/>
      <c r="N617" s="223"/>
      <c r="O617" s="83"/>
      <c r="P617" s="83"/>
      <c r="Q617" s="83"/>
      <c r="R617" s="83"/>
      <c r="W617" s="83"/>
      <c r="X617" s="83"/>
      <c r="Y617" s="83"/>
    </row>
    <row r="618" spans="3:25" ht="12" customHeight="1" x14ac:dyDescent="0.2">
      <c r="C618" s="85"/>
      <c r="D618" s="86"/>
      <c r="E618" s="83"/>
      <c r="F618" s="83"/>
      <c r="G618" s="83"/>
      <c r="H618" s="83"/>
      <c r="I618" s="83"/>
      <c r="K618" s="83"/>
      <c r="L618" s="83"/>
      <c r="M618" s="83"/>
      <c r="N618" s="223"/>
      <c r="O618" s="83"/>
      <c r="P618" s="83"/>
      <c r="Q618" s="83"/>
      <c r="R618" s="83"/>
      <c r="W618" s="83"/>
      <c r="X618" s="83"/>
      <c r="Y618" s="83"/>
    </row>
    <row r="619" spans="3:25" ht="12" customHeight="1" x14ac:dyDescent="0.2">
      <c r="C619" s="85"/>
      <c r="D619" s="86"/>
      <c r="E619" s="83"/>
      <c r="F619" s="83"/>
      <c r="G619" s="83"/>
      <c r="H619" s="83"/>
      <c r="I619" s="83"/>
      <c r="K619" s="83"/>
      <c r="L619" s="83"/>
      <c r="M619" s="83"/>
      <c r="N619" s="223"/>
      <c r="O619" s="83"/>
      <c r="P619" s="83"/>
      <c r="Q619" s="83"/>
      <c r="R619" s="83"/>
      <c r="W619" s="83"/>
      <c r="X619" s="83"/>
      <c r="Y619" s="83"/>
    </row>
    <row r="620" spans="3:25" ht="12" customHeight="1" x14ac:dyDescent="0.2">
      <c r="C620" s="85"/>
      <c r="D620" s="86"/>
      <c r="E620" s="83"/>
      <c r="F620" s="83"/>
      <c r="G620" s="83"/>
      <c r="H620" s="83"/>
      <c r="I620" s="83"/>
      <c r="K620" s="83"/>
      <c r="L620" s="83"/>
      <c r="M620" s="83"/>
      <c r="N620" s="223"/>
      <c r="O620" s="83"/>
      <c r="P620" s="83"/>
      <c r="Q620" s="83"/>
      <c r="R620" s="83"/>
      <c r="W620" s="83"/>
      <c r="X620" s="83"/>
      <c r="Y620" s="83"/>
    </row>
    <row r="621" spans="3:25" ht="12" customHeight="1" x14ac:dyDescent="0.2">
      <c r="C621" s="85"/>
      <c r="D621" s="86"/>
      <c r="E621" s="83"/>
      <c r="F621" s="83"/>
      <c r="G621" s="83"/>
      <c r="H621" s="83"/>
      <c r="I621" s="83"/>
      <c r="K621" s="83"/>
      <c r="L621" s="83"/>
      <c r="M621" s="83"/>
      <c r="N621" s="223"/>
      <c r="O621" s="83"/>
      <c r="P621" s="83"/>
      <c r="Q621" s="83"/>
      <c r="R621" s="83"/>
      <c r="W621" s="83"/>
      <c r="X621" s="83"/>
      <c r="Y621" s="83"/>
    </row>
    <row r="622" spans="3:25" ht="12" customHeight="1" x14ac:dyDescent="0.2">
      <c r="C622" s="85"/>
      <c r="D622" s="86"/>
      <c r="E622" s="83"/>
      <c r="F622" s="83"/>
      <c r="G622" s="83"/>
      <c r="H622" s="83"/>
      <c r="I622" s="83"/>
      <c r="K622" s="83"/>
      <c r="L622" s="83"/>
      <c r="M622" s="83"/>
      <c r="N622" s="223"/>
      <c r="O622" s="83"/>
      <c r="P622" s="83"/>
      <c r="Q622" s="83"/>
      <c r="R622" s="83"/>
      <c r="W622" s="83"/>
      <c r="X622" s="83"/>
      <c r="Y622" s="83"/>
    </row>
    <row r="623" spans="3:25" ht="12" customHeight="1" x14ac:dyDescent="0.2">
      <c r="C623" s="85"/>
      <c r="D623" s="86"/>
      <c r="E623" s="83"/>
      <c r="F623" s="83"/>
      <c r="G623" s="83"/>
      <c r="H623" s="83"/>
      <c r="I623" s="83"/>
      <c r="K623" s="83"/>
      <c r="L623" s="83"/>
      <c r="M623" s="83"/>
      <c r="N623" s="223"/>
      <c r="O623" s="83"/>
      <c r="P623" s="83"/>
      <c r="Q623" s="83"/>
      <c r="R623" s="83"/>
      <c r="W623" s="83"/>
      <c r="X623" s="83"/>
      <c r="Y623" s="83"/>
    </row>
    <row r="624" spans="3:25" ht="12" customHeight="1" x14ac:dyDescent="0.2">
      <c r="C624" s="85"/>
      <c r="D624" s="86"/>
      <c r="E624" s="83"/>
      <c r="F624" s="83"/>
      <c r="G624" s="83"/>
      <c r="H624" s="83"/>
      <c r="I624" s="83"/>
      <c r="K624" s="83"/>
      <c r="L624" s="83"/>
      <c r="M624" s="83"/>
      <c r="N624" s="223"/>
      <c r="O624" s="83"/>
      <c r="P624" s="83"/>
      <c r="Q624" s="83"/>
      <c r="R624" s="83"/>
      <c r="W624" s="83"/>
      <c r="X624" s="83"/>
      <c r="Y624" s="83"/>
    </row>
    <row r="625" spans="3:25" ht="12" customHeight="1" x14ac:dyDescent="0.2">
      <c r="C625" s="85"/>
      <c r="D625" s="86"/>
      <c r="E625" s="83"/>
      <c r="F625" s="83"/>
      <c r="G625" s="83"/>
      <c r="H625" s="83"/>
      <c r="I625" s="83"/>
      <c r="K625" s="83"/>
      <c r="L625" s="83"/>
      <c r="M625" s="83"/>
      <c r="N625" s="223"/>
      <c r="O625" s="83"/>
      <c r="P625" s="83"/>
      <c r="Q625" s="83"/>
      <c r="R625" s="83"/>
      <c r="W625" s="83"/>
      <c r="X625" s="83"/>
      <c r="Y625" s="83"/>
    </row>
    <row r="626" spans="3:25" ht="12" customHeight="1" x14ac:dyDescent="0.2">
      <c r="C626" s="85"/>
      <c r="D626" s="86"/>
      <c r="E626" s="83"/>
      <c r="F626" s="83"/>
      <c r="G626" s="83"/>
      <c r="H626" s="83"/>
      <c r="I626" s="83"/>
      <c r="K626" s="83"/>
      <c r="L626" s="83"/>
      <c r="M626" s="83"/>
      <c r="N626" s="223"/>
      <c r="O626" s="83"/>
      <c r="P626" s="83"/>
      <c r="Q626" s="83"/>
      <c r="R626" s="83"/>
      <c r="W626" s="83"/>
      <c r="X626" s="83"/>
      <c r="Y626" s="83"/>
    </row>
    <row r="627" spans="3:25" ht="12" customHeight="1" x14ac:dyDescent="0.2">
      <c r="C627" s="85"/>
      <c r="D627" s="86"/>
      <c r="E627" s="83"/>
      <c r="F627" s="83"/>
      <c r="G627" s="83"/>
      <c r="H627" s="83"/>
      <c r="I627" s="83"/>
      <c r="K627" s="83"/>
      <c r="L627" s="83"/>
      <c r="M627" s="83"/>
      <c r="N627" s="223"/>
      <c r="O627" s="83"/>
      <c r="P627" s="83"/>
      <c r="Q627" s="83"/>
      <c r="R627" s="83"/>
      <c r="W627" s="83"/>
      <c r="X627" s="83"/>
      <c r="Y627" s="83"/>
    </row>
    <row r="628" spans="3:25" ht="12" customHeight="1" x14ac:dyDescent="0.2">
      <c r="C628" s="85"/>
      <c r="D628" s="86"/>
      <c r="E628" s="83"/>
      <c r="F628" s="83"/>
      <c r="G628" s="83"/>
      <c r="H628" s="83"/>
      <c r="I628" s="83"/>
      <c r="K628" s="83"/>
      <c r="L628" s="83"/>
      <c r="M628" s="83"/>
      <c r="N628" s="223"/>
      <c r="O628" s="83"/>
      <c r="P628" s="83"/>
      <c r="Q628" s="83"/>
      <c r="R628" s="83"/>
      <c r="W628" s="83"/>
      <c r="X628" s="83"/>
      <c r="Y628" s="83"/>
    </row>
    <row r="629" spans="3:25" ht="12" customHeight="1" x14ac:dyDescent="0.2">
      <c r="C629" s="85"/>
      <c r="D629" s="86"/>
      <c r="E629" s="83"/>
      <c r="F629" s="83"/>
      <c r="G629" s="83"/>
      <c r="H629" s="83"/>
      <c r="I629" s="83"/>
      <c r="K629" s="83"/>
      <c r="L629" s="83"/>
      <c r="M629" s="83"/>
      <c r="N629" s="223"/>
      <c r="O629" s="83"/>
      <c r="P629" s="83"/>
      <c r="Q629" s="83"/>
      <c r="R629" s="83"/>
      <c r="W629" s="83"/>
      <c r="X629" s="83"/>
      <c r="Y629" s="83"/>
    </row>
    <row r="630" spans="3:25" ht="12" customHeight="1" x14ac:dyDescent="0.2">
      <c r="C630" s="85"/>
      <c r="D630" s="86"/>
      <c r="E630" s="83"/>
      <c r="F630" s="83"/>
      <c r="G630" s="83"/>
      <c r="H630" s="83"/>
      <c r="I630" s="83"/>
      <c r="K630" s="83"/>
      <c r="L630" s="83"/>
      <c r="M630" s="83"/>
      <c r="N630" s="223"/>
      <c r="O630" s="83"/>
      <c r="P630" s="83"/>
      <c r="Q630" s="83"/>
      <c r="R630" s="83"/>
      <c r="W630" s="83"/>
      <c r="X630" s="83"/>
      <c r="Y630" s="83"/>
    </row>
    <row r="631" spans="3:25" ht="12" customHeight="1" x14ac:dyDescent="0.2">
      <c r="C631" s="85"/>
      <c r="D631" s="86"/>
      <c r="E631" s="83"/>
      <c r="F631" s="83"/>
      <c r="G631" s="83"/>
      <c r="H631" s="83"/>
      <c r="I631" s="83"/>
      <c r="K631" s="83"/>
      <c r="L631" s="83"/>
      <c r="M631" s="83"/>
      <c r="N631" s="223"/>
      <c r="O631" s="83"/>
      <c r="P631" s="83"/>
      <c r="Q631" s="83"/>
      <c r="R631" s="83"/>
      <c r="W631" s="83"/>
      <c r="X631" s="83"/>
      <c r="Y631" s="83"/>
    </row>
    <row r="632" spans="3:25" ht="12" customHeight="1" x14ac:dyDescent="0.2">
      <c r="C632" s="85"/>
      <c r="D632" s="86"/>
      <c r="E632" s="83"/>
      <c r="F632" s="83"/>
      <c r="G632" s="83"/>
      <c r="H632" s="83"/>
      <c r="I632" s="83"/>
      <c r="K632" s="83"/>
      <c r="L632" s="83"/>
      <c r="M632" s="83"/>
      <c r="N632" s="223"/>
      <c r="O632" s="83"/>
      <c r="P632" s="83"/>
      <c r="Q632" s="83"/>
      <c r="R632" s="83"/>
      <c r="W632" s="83"/>
      <c r="X632" s="83"/>
      <c r="Y632" s="83"/>
    </row>
    <row r="633" spans="3:25" ht="12" customHeight="1" x14ac:dyDescent="0.2">
      <c r="C633" s="85"/>
      <c r="D633" s="86"/>
      <c r="E633" s="83"/>
      <c r="F633" s="83"/>
      <c r="G633" s="83"/>
      <c r="H633" s="83"/>
      <c r="I633" s="83"/>
      <c r="K633" s="83"/>
      <c r="L633" s="83"/>
      <c r="M633" s="83"/>
      <c r="N633" s="223"/>
      <c r="O633" s="83"/>
      <c r="P633" s="83"/>
      <c r="Q633" s="83"/>
      <c r="R633" s="83"/>
      <c r="W633" s="83"/>
      <c r="X633" s="83"/>
      <c r="Y633" s="83"/>
    </row>
    <row r="634" spans="3:25" ht="12" customHeight="1" x14ac:dyDescent="0.2">
      <c r="C634" s="85"/>
      <c r="D634" s="86"/>
      <c r="E634" s="83"/>
      <c r="F634" s="83"/>
      <c r="G634" s="83"/>
      <c r="H634" s="83"/>
      <c r="I634" s="83"/>
      <c r="K634" s="83"/>
      <c r="L634" s="83"/>
      <c r="M634" s="83"/>
      <c r="N634" s="223"/>
      <c r="O634" s="83"/>
      <c r="P634" s="83"/>
      <c r="Q634" s="83"/>
      <c r="R634" s="83"/>
      <c r="W634" s="83"/>
      <c r="X634" s="83"/>
      <c r="Y634" s="83"/>
    </row>
    <row r="635" spans="3:25" ht="12" customHeight="1" x14ac:dyDescent="0.2">
      <c r="C635" s="85"/>
      <c r="D635" s="86"/>
      <c r="E635" s="83"/>
      <c r="F635" s="83"/>
      <c r="G635" s="83"/>
      <c r="H635" s="83"/>
      <c r="I635" s="83"/>
      <c r="K635" s="83"/>
      <c r="L635" s="83"/>
      <c r="M635" s="83"/>
      <c r="N635" s="223"/>
      <c r="O635" s="83"/>
      <c r="P635" s="83"/>
      <c r="Q635" s="83"/>
      <c r="R635" s="83"/>
      <c r="W635" s="83"/>
      <c r="X635" s="83"/>
      <c r="Y635" s="83"/>
    </row>
    <row r="636" spans="3:25" ht="12" customHeight="1" x14ac:dyDescent="0.2">
      <c r="C636" s="85"/>
      <c r="D636" s="86"/>
      <c r="E636" s="83"/>
      <c r="F636" s="83"/>
      <c r="G636" s="83"/>
      <c r="H636" s="83"/>
      <c r="I636" s="83"/>
      <c r="K636" s="83"/>
      <c r="L636" s="83"/>
      <c r="M636" s="83"/>
      <c r="N636" s="223"/>
      <c r="O636" s="83"/>
      <c r="P636" s="83"/>
      <c r="Q636" s="83"/>
      <c r="R636" s="83"/>
      <c r="W636" s="83"/>
      <c r="X636" s="83"/>
      <c r="Y636" s="83"/>
    </row>
    <row r="637" spans="3:25" ht="12" customHeight="1" x14ac:dyDescent="0.2">
      <c r="C637" s="85"/>
      <c r="D637" s="86"/>
      <c r="E637" s="83"/>
      <c r="F637" s="83"/>
      <c r="G637" s="83"/>
      <c r="H637" s="83"/>
      <c r="I637" s="83"/>
      <c r="K637" s="83"/>
      <c r="L637" s="83"/>
      <c r="M637" s="83"/>
      <c r="N637" s="223"/>
      <c r="O637" s="83"/>
      <c r="P637" s="83"/>
      <c r="Q637" s="83"/>
      <c r="R637" s="83"/>
      <c r="W637" s="83"/>
      <c r="X637" s="83"/>
      <c r="Y637" s="83"/>
    </row>
    <row r="638" spans="3:25" ht="12" customHeight="1" x14ac:dyDescent="0.2">
      <c r="C638" s="85"/>
      <c r="D638" s="86"/>
      <c r="E638" s="83"/>
      <c r="F638" s="83"/>
      <c r="G638" s="83"/>
      <c r="H638" s="83"/>
      <c r="I638" s="83"/>
      <c r="K638" s="83"/>
      <c r="L638" s="83"/>
      <c r="M638" s="83"/>
      <c r="N638" s="223"/>
      <c r="O638" s="83"/>
      <c r="P638" s="83"/>
      <c r="Q638" s="83"/>
      <c r="R638" s="83"/>
      <c r="W638" s="83"/>
      <c r="X638" s="83"/>
      <c r="Y638" s="83"/>
    </row>
    <row r="639" spans="3:25" ht="12" customHeight="1" x14ac:dyDescent="0.2">
      <c r="C639" s="85"/>
      <c r="D639" s="86"/>
      <c r="E639" s="83"/>
      <c r="F639" s="83"/>
      <c r="G639" s="83"/>
      <c r="H639" s="83"/>
      <c r="I639" s="83"/>
      <c r="K639" s="83"/>
      <c r="L639" s="83"/>
      <c r="M639" s="83"/>
      <c r="N639" s="223"/>
      <c r="O639" s="83"/>
      <c r="P639" s="83"/>
      <c r="Q639" s="83"/>
      <c r="R639" s="83"/>
      <c r="W639" s="83"/>
      <c r="X639" s="83"/>
      <c r="Y639" s="83"/>
    </row>
    <row r="640" spans="3:25" ht="12" customHeight="1" x14ac:dyDescent="0.2">
      <c r="C640" s="85"/>
      <c r="D640" s="86"/>
      <c r="E640" s="83"/>
      <c r="F640" s="83"/>
      <c r="G640" s="83"/>
      <c r="H640" s="83"/>
      <c r="I640" s="83"/>
      <c r="K640" s="83"/>
      <c r="L640" s="83"/>
      <c r="M640" s="83"/>
      <c r="N640" s="223"/>
      <c r="O640" s="83"/>
      <c r="P640" s="83"/>
      <c r="Q640" s="83"/>
      <c r="R640" s="83"/>
      <c r="W640" s="83"/>
      <c r="X640" s="83"/>
      <c r="Y640" s="83"/>
    </row>
    <row r="641" spans="3:25" ht="12" customHeight="1" x14ac:dyDescent="0.2">
      <c r="C641" s="85"/>
      <c r="D641" s="86"/>
      <c r="E641" s="83"/>
      <c r="F641" s="83"/>
      <c r="G641" s="83"/>
      <c r="H641" s="83"/>
      <c r="I641" s="83"/>
      <c r="K641" s="83"/>
      <c r="L641" s="83"/>
      <c r="M641" s="83"/>
      <c r="N641" s="223"/>
      <c r="O641" s="83"/>
      <c r="P641" s="83"/>
      <c r="Q641" s="83"/>
      <c r="R641" s="83"/>
      <c r="W641" s="83"/>
      <c r="X641" s="83"/>
      <c r="Y641" s="83"/>
    </row>
    <row r="642" spans="3:25" ht="12" customHeight="1" x14ac:dyDescent="0.2">
      <c r="C642" s="85"/>
      <c r="D642" s="86"/>
      <c r="E642" s="83"/>
      <c r="F642" s="83"/>
      <c r="G642" s="83"/>
      <c r="H642" s="83"/>
      <c r="I642" s="83"/>
      <c r="K642" s="83"/>
      <c r="L642" s="83"/>
      <c r="M642" s="83"/>
      <c r="N642" s="223"/>
      <c r="O642" s="83"/>
      <c r="P642" s="83"/>
      <c r="Q642" s="83"/>
      <c r="R642" s="83"/>
      <c r="W642" s="83"/>
      <c r="X642" s="83"/>
      <c r="Y642" s="83"/>
    </row>
    <row r="643" spans="3:25" ht="12" customHeight="1" x14ac:dyDescent="0.2">
      <c r="C643" s="85"/>
      <c r="D643" s="86"/>
      <c r="E643" s="83"/>
      <c r="F643" s="83"/>
      <c r="G643" s="83"/>
      <c r="H643" s="83"/>
      <c r="I643" s="83"/>
      <c r="K643" s="83"/>
      <c r="L643" s="83"/>
      <c r="M643" s="83"/>
      <c r="N643" s="223"/>
      <c r="O643" s="83"/>
      <c r="P643" s="83"/>
      <c r="Q643" s="83"/>
      <c r="R643" s="83"/>
      <c r="W643" s="83"/>
      <c r="X643" s="83"/>
      <c r="Y643" s="83"/>
    </row>
    <row r="644" spans="3:25" ht="12" customHeight="1" x14ac:dyDescent="0.2">
      <c r="C644" s="85"/>
      <c r="D644" s="86"/>
      <c r="E644" s="83"/>
      <c r="F644" s="83"/>
      <c r="G644" s="83"/>
      <c r="H644" s="83"/>
      <c r="I644" s="83"/>
      <c r="K644" s="83"/>
      <c r="L644" s="83"/>
      <c r="M644" s="83"/>
      <c r="N644" s="223"/>
      <c r="O644" s="83"/>
      <c r="P644" s="83"/>
      <c r="Q644" s="83"/>
      <c r="R644" s="83"/>
      <c r="W644" s="83"/>
      <c r="X644" s="83"/>
      <c r="Y644" s="83"/>
    </row>
    <row r="645" spans="3:25" ht="12" customHeight="1" x14ac:dyDescent="0.2">
      <c r="C645" s="85"/>
      <c r="D645" s="86"/>
      <c r="E645" s="83"/>
      <c r="F645" s="83"/>
      <c r="G645" s="83"/>
      <c r="H645" s="83"/>
      <c r="I645" s="83"/>
      <c r="K645" s="83"/>
      <c r="L645" s="83"/>
      <c r="M645" s="83"/>
      <c r="N645" s="223"/>
      <c r="O645" s="83"/>
      <c r="P645" s="83"/>
      <c r="Q645" s="83"/>
      <c r="R645" s="83"/>
      <c r="W645" s="83"/>
      <c r="X645" s="83"/>
      <c r="Y645" s="83"/>
    </row>
    <row r="646" spans="3:25" ht="12" customHeight="1" x14ac:dyDescent="0.2">
      <c r="C646" s="85"/>
      <c r="D646" s="86"/>
      <c r="E646" s="83"/>
      <c r="F646" s="83"/>
      <c r="G646" s="83"/>
      <c r="H646" s="83"/>
      <c r="I646" s="83"/>
      <c r="K646" s="83"/>
      <c r="L646" s="83"/>
      <c r="M646" s="83"/>
      <c r="N646" s="223"/>
      <c r="O646" s="83"/>
      <c r="P646" s="83"/>
      <c r="Q646" s="83"/>
      <c r="R646" s="83"/>
      <c r="W646" s="83"/>
      <c r="X646" s="83"/>
      <c r="Y646" s="83"/>
    </row>
    <row r="647" spans="3:25" ht="12" customHeight="1" x14ac:dyDescent="0.2">
      <c r="C647" s="85"/>
      <c r="D647" s="86"/>
      <c r="E647" s="83"/>
      <c r="F647" s="83"/>
      <c r="G647" s="83"/>
      <c r="H647" s="83"/>
      <c r="I647" s="83"/>
      <c r="K647" s="83"/>
      <c r="L647" s="83"/>
      <c r="M647" s="83"/>
      <c r="N647" s="223"/>
      <c r="O647" s="83"/>
      <c r="P647" s="83"/>
      <c r="Q647" s="83"/>
      <c r="R647" s="83"/>
      <c r="W647" s="83"/>
      <c r="X647" s="83"/>
      <c r="Y647" s="83"/>
    </row>
    <row r="648" spans="3:25" ht="12" customHeight="1" x14ac:dyDescent="0.2">
      <c r="C648" s="85"/>
      <c r="D648" s="86"/>
      <c r="E648" s="83"/>
      <c r="F648" s="83"/>
      <c r="G648" s="83"/>
      <c r="H648" s="83"/>
      <c r="I648" s="83"/>
      <c r="K648" s="83"/>
      <c r="L648" s="83"/>
      <c r="M648" s="83"/>
      <c r="N648" s="223"/>
      <c r="O648" s="83"/>
      <c r="P648" s="83"/>
      <c r="Q648" s="83"/>
      <c r="R648" s="83"/>
      <c r="W648" s="83"/>
      <c r="X648" s="83"/>
      <c r="Y648" s="83"/>
    </row>
    <row r="649" spans="3:25" ht="12" customHeight="1" x14ac:dyDescent="0.2">
      <c r="C649" s="85"/>
      <c r="D649" s="86"/>
      <c r="E649" s="83"/>
      <c r="F649" s="83"/>
      <c r="G649" s="83"/>
      <c r="H649" s="83"/>
      <c r="I649" s="83"/>
      <c r="K649" s="83"/>
      <c r="L649" s="83"/>
      <c r="M649" s="83"/>
      <c r="N649" s="223"/>
      <c r="O649" s="83"/>
      <c r="P649" s="83"/>
      <c r="Q649" s="83"/>
      <c r="R649" s="83"/>
      <c r="W649" s="83"/>
      <c r="X649" s="83"/>
      <c r="Y649" s="83"/>
    </row>
    <row r="650" spans="3:25" ht="12" customHeight="1" x14ac:dyDescent="0.2">
      <c r="C650" s="85"/>
      <c r="D650" s="86"/>
      <c r="E650" s="83"/>
      <c r="F650" s="83"/>
      <c r="G650" s="83"/>
      <c r="H650" s="83"/>
      <c r="I650" s="83"/>
      <c r="K650" s="83"/>
      <c r="L650" s="83"/>
      <c r="M650" s="83"/>
      <c r="N650" s="223"/>
      <c r="O650" s="83"/>
      <c r="P650" s="83"/>
      <c r="Q650" s="83"/>
      <c r="R650" s="83"/>
      <c r="W650" s="83"/>
      <c r="X650" s="83"/>
      <c r="Y650" s="83"/>
    </row>
    <row r="651" spans="3:25" ht="12" customHeight="1" x14ac:dyDescent="0.2">
      <c r="C651" s="85"/>
      <c r="D651" s="86"/>
      <c r="E651" s="83"/>
      <c r="F651" s="83"/>
      <c r="G651" s="83"/>
      <c r="H651" s="83"/>
      <c r="I651" s="83"/>
      <c r="K651" s="83"/>
      <c r="L651" s="83"/>
      <c r="M651" s="83"/>
      <c r="N651" s="223"/>
      <c r="O651" s="83"/>
      <c r="P651" s="83"/>
      <c r="Q651" s="83"/>
      <c r="R651" s="83"/>
      <c r="W651" s="83"/>
      <c r="X651" s="83"/>
      <c r="Y651" s="83"/>
    </row>
    <row r="652" spans="3:25" ht="12" customHeight="1" x14ac:dyDescent="0.2">
      <c r="C652" s="85"/>
      <c r="D652" s="86"/>
      <c r="E652" s="83"/>
      <c r="F652" s="83"/>
      <c r="G652" s="83"/>
      <c r="H652" s="83"/>
      <c r="I652" s="83"/>
      <c r="K652" s="83"/>
      <c r="L652" s="83"/>
      <c r="M652" s="83"/>
      <c r="N652" s="223"/>
      <c r="O652" s="83"/>
      <c r="P652" s="83"/>
      <c r="Q652" s="83"/>
      <c r="R652" s="83"/>
      <c r="W652" s="83"/>
      <c r="X652" s="83"/>
      <c r="Y652" s="83"/>
    </row>
    <row r="653" spans="3:25" ht="12" customHeight="1" x14ac:dyDescent="0.2">
      <c r="C653" s="85"/>
      <c r="D653" s="86"/>
      <c r="E653" s="83"/>
      <c r="F653" s="83"/>
      <c r="G653" s="83"/>
      <c r="H653" s="83"/>
      <c r="I653" s="83"/>
      <c r="K653" s="83"/>
      <c r="L653" s="83"/>
      <c r="M653" s="83"/>
      <c r="N653" s="223"/>
      <c r="O653" s="83"/>
      <c r="P653" s="83"/>
      <c r="Q653" s="83"/>
      <c r="R653" s="83"/>
      <c r="W653" s="83"/>
      <c r="X653" s="83"/>
      <c r="Y653" s="83"/>
    </row>
    <row r="654" spans="3:25" ht="12" customHeight="1" x14ac:dyDescent="0.2">
      <c r="C654" s="85"/>
      <c r="D654" s="86"/>
      <c r="E654" s="83"/>
      <c r="F654" s="83"/>
      <c r="G654" s="83"/>
      <c r="H654" s="83"/>
      <c r="I654" s="83"/>
      <c r="K654" s="83"/>
      <c r="L654" s="83"/>
      <c r="M654" s="83"/>
      <c r="N654" s="223"/>
      <c r="O654" s="83"/>
      <c r="P654" s="83"/>
      <c r="Q654" s="83"/>
      <c r="R654" s="83"/>
      <c r="W654" s="83"/>
      <c r="X654" s="83"/>
      <c r="Y654" s="83"/>
    </row>
    <row r="655" spans="3:25" ht="12" customHeight="1" x14ac:dyDescent="0.2">
      <c r="C655" s="85"/>
      <c r="D655" s="86"/>
      <c r="E655" s="83"/>
      <c r="F655" s="83"/>
      <c r="G655" s="83"/>
      <c r="H655" s="83"/>
      <c r="I655" s="83"/>
      <c r="K655" s="83"/>
      <c r="L655" s="83"/>
      <c r="M655" s="83"/>
      <c r="N655" s="223"/>
      <c r="O655" s="83"/>
      <c r="P655" s="83"/>
      <c r="Q655" s="83"/>
      <c r="R655" s="83"/>
      <c r="W655" s="83"/>
      <c r="X655" s="83"/>
      <c r="Y655" s="83"/>
    </row>
    <row r="656" spans="3:25" ht="12" customHeight="1" x14ac:dyDescent="0.2">
      <c r="C656" s="85"/>
      <c r="D656" s="86"/>
      <c r="E656" s="83"/>
      <c r="F656" s="83"/>
      <c r="G656" s="83"/>
      <c r="H656" s="83"/>
      <c r="I656" s="83"/>
      <c r="K656" s="83"/>
      <c r="L656" s="83"/>
      <c r="M656" s="83"/>
      <c r="N656" s="223"/>
      <c r="O656" s="83"/>
      <c r="P656" s="83"/>
      <c r="Q656" s="83"/>
      <c r="R656" s="83"/>
      <c r="W656" s="83"/>
      <c r="X656" s="83"/>
      <c r="Y656" s="83"/>
    </row>
    <row r="657" spans="3:25" ht="12" customHeight="1" x14ac:dyDescent="0.2">
      <c r="C657" s="85"/>
      <c r="D657" s="86"/>
      <c r="E657" s="83"/>
      <c r="F657" s="83"/>
      <c r="G657" s="83"/>
      <c r="H657" s="83"/>
      <c r="I657" s="83"/>
      <c r="K657" s="83"/>
      <c r="L657" s="83"/>
      <c r="M657" s="83"/>
      <c r="N657" s="223"/>
      <c r="O657" s="83"/>
      <c r="P657" s="83"/>
      <c r="Q657" s="83"/>
      <c r="R657" s="83"/>
      <c r="W657" s="83"/>
      <c r="X657" s="83"/>
      <c r="Y657" s="83"/>
    </row>
    <row r="658" spans="3:25" ht="12" customHeight="1" x14ac:dyDescent="0.2">
      <c r="C658" s="85"/>
      <c r="D658" s="86"/>
      <c r="E658" s="83"/>
      <c r="F658" s="83"/>
      <c r="G658" s="83"/>
      <c r="H658" s="83"/>
      <c r="I658" s="83"/>
      <c r="K658" s="83"/>
      <c r="L658" s="83"/>
      <c r="M658" s="83"/>
      <c r="N658" s="223"/>
      <c r="O658" s="83"/>
      <c r="P658" s="83"/>
      <c r="Q658" s="83"/>
      <c r="R658" s="83"/>
      <c r="W658" s="83"/>
      <c r="X658" s="83"/>
      <c r="Y658" s="83"/>
    </row>
    <row r="659" spans="3:25" ht="12" customHeight="1" x14ac:dyDescent="0.2">
      <c r="C659" s="85"/>
      <c r="D659" s="86"/>
      <c r="E659" s="83"/>
      <c r="F659" s="83"/>
      <c r="G659" s="83"/>
      <c r="H659" s="83"/>
      <c r="I659" s="83"/>
      <c r="K659" s="83"/>
      <c r="L659" s="83"/>
      <c r="M659" s="83"/>
      <c r="N659" s="223"/>
      <c r="O659" s="83"/>
      <c r="P659" s="83"/>
      <c r="Q659" s="83"/>
      <c r="R659" s="83"/>
      <c r="W659" s="83"/>
      <c r="X659" s="83"/>
      <c r="Y659" s="83"/>
    </row>
    <row r="660" spans="3:25" ht="12" customHeight="1" x14ac:dyDescent="0.2">
      <c r="C660" s="85"/>
      <c r="D660" s="86"/>
      <c r="E660" s="83"/>
      <c r="F660" s="83"/>
      <c r="G660" s="83"/>
      <c r="H660" s="83"/>
      <c r="I660" s="83"/>
      <c r="K660" s="83"/>
      <c r="L660" s="83"/>
      <c r="M660" s="83"/>
      <c r="N660" s="223"/>
      <c r="O660" s="83"/>
      <c r="P660" s="83"/>
      <c r="Q660" s="83"/>
      <c r="R660" s="83"/>
      <c r="W660" s="83"/>
      <c r="X660" s="83"/>
      <c r="Y660" s="83"/>
    </row>
    <row r="661" spans="3:25" ht="12" customHeight="1" x14ac:dyDescent="0.2">
      <c r="C661" s="85"/>
      <c r="D661" s="86"/>
      <c r="E661" s="83"/>
      <c r="F661" s="83"/>
      <c r="G661" s="83"/>
      <c r="H661" s="83"/>
      <c r="I661" s="83"/>
      <c r="K661" s="83"/>
      <c r="L661" s="83"/>
      <c r="M661" s="83"/>
      <c r="N661" s="223"/>
      <c r="O661" s="83"/>
      <c r="P661" s="83"/>
      <c r="Q661" s="83"/>
      <c r="R661" s="83"/>
      <c r="W661" s="83"/>
      <c r="X661" s="83"/>
      <c r="Y661" s="83"/>
    </row>
    <row r="662" spans="3:25" ht="12" customHeight="1" x14ac:dyDescent="0.2">
      <c r="C662" s="85"/>
      <c r="D662" s="86"/>
      <c r="E662" s="83"/>
      <c r="F662" s="83"/>
      <c r="G662" s="83"/>
      <c r="H662" s="83"/>
      <c r="I662" s="83"/>
      <c r="K662" s="83"/>
      <c r="L662" s="83"/>
      <c r="M662" s="83"/>
      <c r="N662" s="223"/>
      <c r="O662" s="83"/>
      <c r="P662" s="83"/>
      <c r="Q662" s="83"/>
      <c r="R662" s="83"/>
      <c r="W662" s="83"/>
      <c r="X662" s="83"/>
      <c r="Y662" s="83"/>
    </row>
    <row r="663" spans="3:25" ht="12" customHeight="1" x14ac:dyDescent="0.2">
      <c r="C663" s="85"/>
      <c r="D663" s="86"/>
      <c r="E663" s="83"/>
      <c r="F663" s="83"/>
      <c r="G663" s="83"/>
      <c r="H663" s="83"/>
      <c r="I663" s="83"/>
      <c r="K663" s="83"/>
      <c r="L663" s="83"/>
      <c r="M663" s="83"/>
      <c r="N663" s="223"/>
      <c r="O663" s="83"/>
      <c r="P663" s="83"/>
      <c r="Q663" s="83"/>
      <c r="R663" s="83"/>
      <c r="W663" s="83"/>
      <c r="X663" s="83"/>
      <c r="Y663" s="83"/>
    </row>
    <row r="664" spans="3:25" ht="12" customHeight="1" x14ac:dyDescent="0.2">
      <c r="C664" s="85"/>
      <c r="D664" s="86"/>
      <c r="E664" s="83"/>
      <c r="F664" s="83"/>
      <c r="G664" s="83"/>
      <c r="H664" s="83"/>
      <c r="I664" s="83"/>
      <c r="K664" s="83"/>
      <c r="L664" s="83"/>
      <c r="M664" s="83"/>
      <c r="N664" s="223"/>
      <c r="O664" s="83"/>
      <c r="P664" s="83"/>
      <c r="Q664" s="83"/>
      <c r="R664" s="83"/>
      <c r="W664" s="83"/>
      <c r="X664" s="83"/>
      <c r="Y664" s="83"/>
    </row>
    <row r="665" spans="3:25" ht="12" customHeight="1" x14ac:dyDescent="0.2">
      <c r="C665" s="85"/>
      <c r="D665" s="86"/>
      <c r="E665" s="83"/>
      <c r="F665" s="83"/>
      <c r="G665" s="83"/>
      <c r="H665" s="83"/>
      <c r="I665" s="83"/>
      <c r="K665" s="83"/>
      <c r="L665" s="83"/>
      <c r="M665" s="83"/>
      <c r="N665" s="223"/>
      <c r="O665" s="83"/>
      <c r="P665" s="83"/>
      <c r="Q665" s="83"/>
      <c r="R665" s="83"/>
      <c r="W665" s="83"/>
      <c r="X665" s="83"/>
      <c r="Y665" s="83"/>
    </row>
    <row r="666" spans="3:25" ht="12" customHeight="1" x14ac:dyDescent="0.2">
      <c r="C666" s="85"/>
      <c r="D666" s="86"/>
      <c r="E666" s="83"/>
      <c r="F666" s="83"/>
      <c r="G666" s="83"/>
      <c r="H666" s="83"/>
      <c r="I666" s="83"/>
      <c r="K666" s="83"/>
      <c r="L666" s="83"/>
      <c r="M666" s="83"/>
      <c r="N666" s="223"/>
      <c r="O666" s="83"/>
      <c r="P666" s="83"/>
      <c r="Q666" s="83"/>
      <c r="R666" s="83"/>
      <c r="W666" s="83"/>
      <c r="X666" s="83"/>
      <c r="Y666" s="83"/>
    </row>
    <row r="667" spans="3:25" ht="12" customHeight="1" x14ac:dyDescent="0.2">
      <c r="C667" s="85"/>
      <c r="D667" s="86"/>
      <c r="E667" s="83"/>
      <c r="F667" s="83"/>
      <c r="G667" s="83"/>
      <c r="H667" s="83"/>
      <c r="I667" s="83"/>
      <c r="K667" s="83"/>
      <c r="L667" s="83"/>
      <c r="M667" s="83"/>
      <c r="N667" s="223"/>
      <c r="O667" s="83"/>
      <c r="P667" s="83"/>
      <c r="Q667" s="83"/>
      <c r="R667" s="83"/>
      <c r="W667" s="83"/>
      <c r="X667" s="83"/>
      <c r="Y667" s="83"/>
    </row>
    <row r="668" spans="3:25" ht="12" customHeight="1" x14ac:dyDescent="0.2">
      <c r="C668" s="85"/>
      <c r="D668" s="86"/>
      <c r="E668" s="83"/>
      <c r="F668" s="83"/>
      <c r="G668" s="83"/>
      <c r="H668" s="83"/>
      <c r="I668" s="83"/>
      <c r="K668" s="83"/>
      <c r="L668" s="83"/>
      <c r="M668" s="83"/>
      <c r="N668" s="223"/>
      <c r="O668" s="83"/>
      <c r="P668" s="83"/>
      <c r="Q668" s="83"/>
      <c r="R668" s="83"/>
      <c r="W668" s="83"/>
      <c r="X668" s="83"/>
      <c r="Y668" s="83"/>
    </row>
    <row r="669" spans="3:25" ht="12" customHeight="1" x14ac:dyDescent="0.2">
      <c r="C669" s="85"/>
      <c r="D669" s="86"/>
      <c r="E669" s="83"/>
      <c r="F669" s="83"/>
      <c r="G669" s="83"/>
      <c r="H669" s="83"/>
      <c r="I669" s="83"/>
      <c r="K669" s="83"/>
      <c r="L669" s="83"/>
      <c r="M669" s="83"/>
      <c r="N669" s="223"/>
      <c r="O669" s="83"/>
      <c r="P669" s="83"/>
      <c r="Q669" s="83"/>
      <c r="R669" s="83"/>
      <c r="W669" s="83"/>
      <c r="X669" s="83"/>
      <c r="Y669" s="83"/>
    </row>
    <row r="670" spans="3:25" ht="12" customHeight="1" x14ac:dyDescent="0.2">
      <c r="C670" s="85"/>
      <c r="D670" s="86"/>
      <c r="E670" s="83"/>
      <c r="F670" s="83"/>
      <c r="G670" s="83"/>
      <c r="H670" s="83"/>
      <c r="I670" s="83"/>
      <c r="K670" s="83"/>
      <c r="L670" s="83"/>
      <c r="M670" s="83"/>
      <c r="N670" s="223"/>
      <c r="O670" s="83"/>
      <c r="P670" s="83"/>
      <c r="Q670" s="83"/>
      <c r="R670" s="83"/>
      <c r="W670" s="83"/>
      <c r="X670" s="83"/>
      <c r="Y670" s="83"/>
    </row>
    <row r="671" spans="3:25" ht="12" customHeight="1" x14ac:dyDescent="0.2">
      <c r="C671" s="85"/>
      <c r="D671" s="86"/>
      <c r="E671" s="83"/>
      <c r="F671" s="83"/>
      <c r="G671" s="83"/>
      <c r="H671" s="83"/>
      <c r="I671" s="83"/>
      <c r="K671" s="83"/>
      <c r="L671" s="83"/>
      <c r="M671" s="83"/>
      <c r="N671" s="223"/>
      <c r="O671" s="83"/>
      <c r="P671" s="83"/>
      <c r="Q671" s="83"/>
      <c r="R671" s="83"/>
      <c r="W671" s="83"/>
      <c r="X671" s="83"/>
      <c r="Y671" s="83"/>
    </row>
    <row r="672" spans="3:25" ht="12" customHeight="1" x14ac:dyDescent="0.2">
      <c r="C672" s="85"/>
      <c r="D672" s="86"/>
      <c r="E672" s="83"/>
      <c r="F672" s="83"/>
      <c r="G672" s="83"/>
      <c r="H672" s="83"/>
      <c r="I672" s="83"/>
      <c r="K672" s="83"/>
      <c r="L672" s="83"/>
      <c r="M672" s="83"/>
      <c r="N672" s="223"/>
      <c r="O672" s="83"/>
      <c r="P672" s="83"/>
      <c r="Q672" s="83"/>
      <c r="R672" s="83"/>
      <c r="W672" s="83"/>
      <c r="X672" s="83"/>
      <c r="Y672" s="83"/>
    </row>
    <row r="673" spans="3:25" ht="12" customHeight="1" x14ac:dyDescent="0.2">
      <c r="C673" s="85"/>
      <c r="D673" s="86"/>
      <c r="E673" s="83"/>
      <c r="F673" s="83"/>
      <c r="G673" s="83"/>
      <c r="H673" s="83"/>
      <c r="I673" s="83"/>
      <c r="K673" s="83"/>
      <c r="L673" s="83"/>
      <c r="M673" s="83"/>
      <c r="N673" s="223"/>
      <c r="O673" s="83"/>
      <c r="P673" s="83"/>
      <c r="Q673" s="83"/>
      <c r="R673" s="83"/>
      <c r="W673" s="83"/>
      <c r="X673" s="83"/>
      <c r="Y673" s="83"/>
    </row>
    <row r="674" spans="3:25" ht="12" customHeight="1" x14ac:dyDescent="0.2">
      <c r="C674" s="85"/>
      <c r="D674" s="86"/>
      <c r="E674" s="83"/>
      <c r="F674" s="83"/>
      <c r="G674" s="83"/>
      <c r="H674" s="83"/>
      <c r="I674" s="83"/>
      <c r="K674" s="83"/>
      <c r="L674" s="83"/>
      <c r="M674" s="83"/>
      <c r="N674" s="223"/>
      <c r="O674" s="83"/>
      <c r="P674" s="83"/>
      <c r="Q674" s="83"/>
      <c r="R674" s="83"/>
      <c r="W674" s="83"/>
      <c r="X674" s="83"/>
      <c r="Y674" s="83"/>
    </row>
    <row r="675" spans="3:25" ht="12" customHeight="1" x14ac:dyDescent="0.2">
      <c r="C675" s="85"/>
      <c r="D675" s="86"/>
      <c r="E675" s="83"/>
      <c r="F675" s="83"/>
      <c r="G675" s="83"/>
      <c r="H675" s="83"/>
      <c r="I675" s="83"/>
      <c r="K675" s="83"/>
      <c r="L675" s="83"/>
      <c r="M675" s="83"/>
      <c r="N675" s="223"/>
      <c r="O675" s="83"/>
      <c r="P675" s="83"/>
      <c r="Q675" s="83"/>
      <c r="R675" s="83"/>
      <c r="W675" s="83"/>
      <c r="X675" s="83"/>
      <c r="Y675" s="83"/>
    </row>
    <row r="676" spans="3:25" ht="12" customHeight="1" x14ac:dyDescent="0.2">
      <c r="C676" s="85"/>
      <c r="D676" s="86"/>
      <c r="E676" s="83"/>
      <c r="F676" s="83"/>
      <c r="G676" s="83"/>
      <c r="H676" s="83"/>
      <c r="I676" s="83"/>
      <c r="K676" s="83"/>
      <c r="L676" s="83"/>
      <c r="M676" s="83"/>
      <c r="N676" s="223"/>
      <c r="O676" s="83"/>
      <c r="P676" s="83"/>
      <c r="Q676" s="83"/>
      <c r="R676" s="83"/>
      <c r="W676" s="83"/>
      <c r="X676" s="83"/>
      <c r="Y676" s="83"/>
    </row>
    <row r="677" spans="3:25" ht="12" customHeight="1" x14ac:dyDescent="0.2">
      <c r="C677" s="85"/>
      <c r="D677" s="86"/>
      <c r="E677" s="83"/>
      <c r="F677" s="83"/>
      <c r="G677" s="83"/>
      <c r="H677" s="83"/>
      <c r="I677" s="83"/>
      <c r="K677" s="83"/>
      <c r="L677" s="83"/>
      <c r="M677" s="83"/>
      <c r="N677" s="223"/>
      <c r="O677" s="83"/>
      <c r="P677" s="83"/>
      <c r="Q677" s="83"/>
      <c r="R677" s="83"/>
      <c r="W677" s="83"/>
      <c r="X677" s="83"/>
      <c r="Y677" s="83"/>
    </row>
    <row r="678" spans="3:25" ht="12" customHeight="1" x14ac:dyDescent="0.2">
      <c r="C678" s="85"/>
      <c r="D678" s="86"/>
      <c r="E678" s="83"/>
      <c r="F678" s="83"/>
      <c r="G678" s="83"/>
      <c r="H678" s="83"/>
      <c r="I678" s="83"/>
      <c r="K678" s="83"/>
      <c r="L678" s="83"/>
      <c r="M678" s="83"/>
      <c r="N678" s="223"/>
      <c r="O678" s="83"/>
      <c r="P678" s="83"/>
      <c r="Q678" s="83"/>
      <c r="R678" s="83"/>
      <c r="W678" s="83"/>
      <c r="X678" s="83"/>
      <c r="Y678" s="83"/>
    </row>
    <row r="679" spans="3:25" ht="12" customHeight="1" x14ac:dyDescent="0.2">
      <c r="C679" s="85"/>
      <c r="D679" s="86"/>
      <c r="E679" s="83"/>
      <c r="F679" s="83"/>
      <c r="G679" s="83"/>
      <c r="H679" s="83"/>
      <c r="I679" s="83"/>
      <c r="K679" s="83"/>
      <c r="L679" s="83"/>
      <c r="M679" s="83"/>
      <c r="N679" s="223"/>
      <c r="O679" s="83"/>
      <c r="P679" s="83"/>
      <c r="Q679" s="83"/>
      <c r="R679" s="83"/>
      <c r="W679" s="83"/>
      <c r="X679" s="83"/>
      <c r="Y679" s="83"/>
    </row>
    <row r="680" spans="3:25" ht="12" customHeight="1" x14ac:dyDescent="0.2">
      <c r="C680" s="85"/>
      <c r="D680" s="86"/>
      <c r="E680" s="83"/>
      <c r="F680" s="83"/>
      <c r="G680" s="83"/>
      <c r="H680" s="83"/>
      <c r="I680" s="83"/>
      <c r="K680" s="83"/>
      <c r="L680" s="83"/>
      <c r="M680" s="83"/>
      <c r="N680" s="223"/>
      <c r="O680" s="83"/>
      <c r="P680" s="83"/>
      <c r="Q680" s="83"/>
      <c r="R680" s="83"/>
      <c r="W680" s="83"/>
      <c r="X680" s="83"/>
      <c r="Y680" s="83"/>
    </row>
    <row r="681" spans="3:25" ht="12" customHeight="1" x14ac:dyDescent="0.2">
      <c r="C681" s="85"/>
      <c r="D681" s="86"/>
      <c r="E681" s="83"/>
      <c r="F681" s="83"/>
      <c r="G681" s="83"/>
      <c r="H681" s="83"/>
      <c r="I681" s="83"/>
      <c r="K681" s="83"/>
      <c r="L681" s="83"/>
      <c r="M681" s="83"/>
      <c r="N681" s="223"/>
      <c r="O681" s="83"/>
      <c r="P681" s="83"/>
      <c r="Q681" s="83"/>
      <c r="R681" s="83"/>
      <c r="W681" s="83"/>
      <c r="X681" s="83"/>
      <c r="Y681" s="83"/>
    </row>
    <row r="682" spans="3:25" ht="12" customHeight="1" x14ac:dyDescent="0.2">
      <c r="C682" s="85"/>
      <c r="D682" s="86"/>
      <c r="E682" s="83"/>
      <c r="F682" s="83"/>
      <c r="G682" s="83"/>
      <c r="H682" s="83"/>
      <c r="I682" s="83"/>
      <c r="K682" s="83"/>
      <c r="L682" s="83"/>
      <c r="M682" s="83"/>
      <c r="N682" s="223"/>
      <c r="O682" s="83"/>
      <c r="P682" s="83"/>
      <c r="Q682" s="83"/>
      <c r="R682" s="83"/>
      <c r="W682" s="83"/>
      <c r="X682" s="83"/>
      <c r="Y682" s="83"/>
    </row>
    <row r="683" spans="3:25" ht="12" customHeight="1" x14ac:dyDescent="0.2">
      <c r="C683" s="85"/>
      <c r="D683" s="86"/>
      <c r="E683" s="83"/>
      <c r="F683" s="83"/>
      <c r="G683" s="83"/>
      <c r="H683" s="83"/>
      <c r="I683" s="83"/>
      <c r="K683" s="83"/>
      <c r="L683" s="83"/>
      <c r="M683" s="83"/>
      <c r="N683" s="223"/>
      <c r="O683" s="83"/>
      <c r="P683" s="83"/>
      <c r="Q683" s="83"/>
      <c r="R683" s="83"/>
      <c r="W683" s="83"/>
      <c r="X683" s="83"/>
      <c r="Y683" s="83"/>
    </row>
    <row r="684" spans="3:25" ht="12" customHeight="1" x14ac:dyDescent="0.2">
      <c r="C684" s="85"/>
      <c r="D684" s="86"/>
      <c r="E684" s="83"/>
      <c r="F684" s="83"/>
      <c r="G684" s="83"/>
      <c r="H684" s="83"/>
      <c r="I684" s="83"/>
      <c r="K684" s="83"/>
      <c r="L684" s="83"/>
      <c r="M684" s="83"/>
      <c r="N684" s="223"/>
      <c r="O684" s="83"/>
      <c r="P684" s="83"/>
      <c r="Q684" s="83"/>
      <c r="R684" s="83"/>
      <c r="W684" s="83"/>
      <c r="X684" s="83"/>
      <c r="Y684" s="83"/>
    </row>
    <row r="685" spans="3:25" ht="12" customHeight="1" x14ac:dyDescent="0.2">
      <c r="C685" s="85"/>
      <c r="D685" s="86"/>
      <c r="E685" s="83"/>
      <c r="F685" s="83"/>
      <c r="G685" s="83"/>
      <c r="H685" s="83"/>
      <c r="I685" s="83"/>
      <c r="K685" s="83"/>
      <c r="L685" s="83"/>
      <c r="M685" s="83"/>
      <c r="N685" s="223"/>
      <c r="O685" s="83"/>
      <c r="P685" s="83"/>
      <c r="Q685" s="83"/>
      <c r="R685" s="83"/>
      <c r="W685" s="83"/>
      <c r="X685" s="83"/>
      <c r="Y685" s="83"/>
    </row>
    <row r="686" spans="3:25" ht="12" customHeight="1" x14ac:dyDescent="0.2">
      <c r="C686" s="85"/>
      <c r="D686" s="86"/>
      <c r="E686" s="83"/>
      <c r="F686" s="83"/>
      <c r="G686" s="83"/>
      <c r="H686" s="83"/>
      <c r="I686" s="83"/>
      <c r="K686" s="83"/>
      <c r="L686" s="83"/>
      <c r="M686" s="83"/>
      <c r="N686" s="223"/>
      <c r="O686" s="83"/>
      <c r="P686" s="83"/>
      <c r="Q686" s="83"/>
      <c r="R686" s="83"/>
      <c r="W686" s="83"/>
      <c r="X686" s="83"/>
      <c r="Y686" s="83"/>
    </row>
    <row r="687" spans="3:25" ht="12" customHeight="1" x14ac:dyDescent="0.2">
      <c r="C687" s="85"/>
      <c r="D687" s="86"/>
      <c r="E687" s="83"/>
      <c r="F687" s="83"/>
      <c r="G687" s="83"/>
      <c r="H687" s="83"/>
      <c r="I687" s="83"/>
      <c r="K687" s="83"/>
      <c r="L687" s="83"/>
      <c r="M687" s="83"/>
      <c r="N687" s="223"/>
      <c r="O687" s="83"/>
      <c r="P687" s="83"/>
      <c r="Q687" s="83"/>
      <c r="R687" s="83"/>
      <c r="W687" s="83"/>
      <c r="X687" s="83"/>
      <c r="Y687" s="83"/>
    </row>
    <row r="688" spans="3:25" ht="12" customHeight="1" x14ac:dyDescent="0.2">
      <c r="C688" s="85"/>
      <c r="D688" s="86"/>
      <c r="E688" s="83"/>
      <c r="F688" s="83"/>
      <c r="G688" s="83"/>
      <c r="H688" s="83"/>
      <c r="I688" s="83"/>
      <c r="K688" s="83"/>
      <c r="L688" s="83"/>
      <c r="M688" s="83"/>
      <c r="N688" s="223"/>
      <c r="O688" s="83"/>
      <c r="P688" s="83"/>
      <c r="Q688" s="83"/>
      <c r="R688" s="83"/>
      <c r="W688" s="83"/>
      <c r="X688" s="83"/>
      <c r="Y688" s="83"/>
    </row>
    <row r="689" spans="3:25" ht="12" customHeight="1" x14ac:dyDescent="0.2">
      <c r="C689" s="85"/>
      <c r="D689" s="86"/>
      <c r="E689" s="83"/>
      <c r="F689" s="83"/>
      <c r="G689" s="83"/>
      <c r="H689" s="83"/>
      <c r="I689" s="83"/>
      <c r="K689" s="83"/>
      <c r="L689" s="83"/>
      <c r="M689" s="83"/>
      <c r="N689" s="223"/>
      <c r="O689" s="83"/>
      <c r="P689" s="83"/>
      <c r="Q689" s="83"/>
      <c r="R689" s="83"/>
      <c r="W689" s="83"/>
      <c r="X689" s="83"/>
      <c r="Y689" s="83"/>
    </row>
    <row r="690" spans="3:25" ht="12" customHeight="1" x14ac:dyDescent="0.2">
      <c r="C690" s="85"/>
      <c r="D690" s="86"/>
      <c r="E690" s="83"/>
      <c r="F690" s="83"/>
      <c r="G690" s="83"/>
      <c r="H690" s="83"/>
      <c r="I690" s="83"/>
      <c r="K690" s="83"/>
      <c r="L690" s="83"/>
      <c r="M690" s="83"/>
      <c r="N690" s="223"/>
      <c r="O690" s="83"/>
      <c r="P690" s="83"/>
      <c r="Q690" s="83"/>
      <c r="R690" s="83"/>
      <c r="W690" s="83"/>
      <c r="X690" s="83"/>
      <c r="Y690" s="83"/>
    </row>
    <row r="691" spans="3:25" ht="12" customHeight="1" x14ac:dyDescent="0.2">
      <c r="C691" s="85"/>
      <c r="D691" s="86"/>
      <c r="E691" s="83"/>
      <c r="F691" s="83"/>
      <c r="G691" s="83"/>
      <c r="H691" s="83"/>
      <c r="I691" s="83"/>
      <c r="K691" s="83"/>
      <c r="L691" s="83"/>
      <c r="M691" s="83"/>
      <c r="N691" s="223"/>
      <c r="O691" s="83"/>
      <c r="P691" s="83"/>
      <c r="Q691" s="83"/>
      <c r="R691" s="83"/>
      <c r="W691" s="83"/>
      <c r="X691" s="83"/>
      <c r="Y691" s="83"/>
    </row>
    <row r="692" spans="3:25" ht="12" customHeight="1" x14ac:dyDescent="0.2">
      <c r="C692" s="85"/>
      <c r="D692" s="86"/>
      <c r="E692" s="83"/>
      <c r="F692" s="83"/>
      <c r="G692" s="83"/>
      <c r="H692" s="83"/>
      <c r="I692" s="83"/>
      <c r="K692" s="83"/>
      <c r="L692" s="83"/>
      <c r="M692" s="83"/>
      <c r="N692" s="223"/>
      <c r="O692" s="83"/>
      <c r="P692" s="83"/>
      <c r="Q692" s="83"/>
      <c r="R692" s="83"/>
      <c r="W692" s="83"/>
      <c r="X692" s="83"/>
      <c r="Y692" s="83"/>
    </row>
    <row r="693" spans="3:25" ht="12" customHeight="1" x14ac:dyDescent="0.2">
      <c r="C693" s="85"/>
      <c r="D693" s="86"/>
      <c r="E693" s="83"/>
      <c r="F693" s="83"/>
      <c r="G693" s="83"/>
      <c r="H693" s="83"/>
      <c r="I693" s="83"/>
      <c r="K693" s="83"/>
      <c r="L693" s="83"/>
      <c r="M693" s="83"/>
      <c r="N693" s="223"/>
      <c r="O693" s="83"/>
      <c r="P693" s="83"/>
      <c r="Q693" s="83"/>
      <c r="R693" s="83"/>
      <c r="W693" s="83"/>
      <c r="X693" s="83"/>
      <c r="Y693" s="83"/>
    </row>
    <row r="694" spans="3:25" ht="12" customHeight="1" x14ac:dyDescent="0.2">
      <c r="C694" s="85"/>
      <c r="D694" s="86"/>
      <c r="E694" s="83"/>
      <c r="F694" s="83"/>
      <c r="G694" s="83"/>
      <c r="H694" s="83"/>
      <c r="I694" s="83"/>
      <c r="K694" s="83"/>
      <c r="L694" s="83"/>
      <c r="M694" s="83"/>
      <c r="N694" s="223"/>
      <c r="O694" s="83"/>
      <c r="P694" s="83"/>
      <c r="Q694" s="83"/>
      <c r="R694" s="83"/>
      <c r="W694" s="83"/>
      <c r="X694" s="83"/>
      <c r="Y694" s="83"/>
    </row>
    <row r="695" spans="3:25" ht="12" customHeight="1" x14ac:dyDescent="0.2">
      <c r="C695" s="85"/>
      <c r="D695" s="86"/>
      <c r="E695" s="83"/>
      <c r="F695" s="83"/>
      <c r="G695" s="83"/>
      <c r="H695" s="83"/>
      <c r="I695" s="83"/>
      <c r="K695" s="83"/>
      <c r="L695" s="83"/>
      <c r="M695" s="83"/>
      <c r="N695" s="223"/>
      <c r="O695" s="83"/>
      <c r="P695" s="83"/>
      <c r="Q695" s="83"/>
      <c r="R695" s="83"/>
      <c r="W695" s="83"/>
      <c r="X695" s="83"/>
      <c r="Y695" s="83"/>
    </row>
    <row r="696" spans="3:25" ht="12" customHeight="1" x14ac:dyDescent="0.2">
      <c r="C696" s="85"/>
      <c r="D696" s="86"/>
      <c r="E696" s="83"/>
      <c r="F696" s="83"/>
      <c r="G696" s="83"/>
      <c r="H696" s="83"/>
      <c r="I696" s="83"/>
      <c r="K696" s="83"/>
      <c r="L696" s="83"/>
      <c r="M696" s="83"/>
      <c r="N696" s="223"/>
      <c r="O696" s="83"/>
      <c r="P696" s="83"/>
      <c r="Q696" s="83"/>
      <c r="R696" s="83"/>
      <c r="W696" s="83"/>
      <c r="X696" s="83"/>
      <c r="Y696" s="83"/>
    </row>
    <row r="697" spans="3:25" ht="12" customHeight="1" x14ac:dyDescent="0.2">
      <c r="C697" s="85"/>
      <c r="D697" s="86"/>
      <c r="E697" s="83"/>
      <c r="F697" s="83"/>
      <c r="G697" s="83"/>
      <c r="H697" s="83"/>
      <c r="I697" s="83"/>
      <c r="K697" s="83"/>
      <c r="L697" s="83"/>
      <c r="M697" s="83"/>
      <c r="N697" s="223"/>
      <c r="O697" s="83"/>
      <c r="P697" s="83"/>
      <c r="Q697" s="83"/>
      <c r="R697" s="83"/>
      <c r="W697" s="83"/>
      <c r="X697" s="83"/>
      <c r="Y697" s="83"/>
    </row>
    <row r="698" spans="3:25" ht="12" customHeight="1" x14ac:dyDescent="0.2">
      <c r="C698" s="85"/>
      <c r="D698" s="86"/>
      <c r="E698" s="83"/>
      <c r="F698" s="83"/>
      <c r="G698" s="83"/>
      <c r="H698" s="83"/>
      <c r="I698" s="83"/>
      <c r="K698" s="83"/>
      <c r="L698" s="83"/>
      <c r="M698" s="83"/>
      <c r="N698" s="223"/>
      <c r="O698" s="83"/>
      <c r="P698" s="83"/>
      <c r="Q698" s="83"/>
      <c r="R698" s="83"/>
      <c r="W698" s="83"/>
      <c r="X698" s="83"/>
      <c r="Y698" s="83"/>
    </row>
    <row r="699" spans="3:25" ht="12" customHeight="1" x14ac:dyDescent="0.2">
      <c r="C699" s="85"/>
      <c r="D699" s="86"/>
      <c r="E699" s="83"/>
      <c r="F699" s="83"/>
      <c r="G699" s="83"/>
      <c r="H699" s="83"/>
      <c r="I699" s="83"/>
      <c r="K699" s="83"/>
      <c r="L699" s="83"/>
      <c r="M699" s="83"/>
      <c r="N699" s="223"/>
      <c r="O699" s="83"/>
      <c r="P699" s="83"/>
      <c r="Q699" s="83"/>
      <c r="R699" s="83"/>
      <c r="W699" s="83"/>
      <c r="X699" s="83"/>
      <c r="Y699" s="83"/>
    </row>
    <row r="700" spans="3:25" ht="12" customHeight="1" x14ac:dyDescent="0.2">
      <c r="C700" s="85"/>
      <c r="D700" s="86"/>
      <c r="E700" s="83"/>
      <c r="F700" s="83"/>
      <c r="G700" s="83"/>
      <c r="H700" s="83"/>
      <c r="I700" s="83"/>
      <c r="K700" s="83"/>
      <c r="L700" s="83"/>
      <c r="M700" s="83"/>
      <c r="N700" s="223"/>
      <c r="O700" s="83"/>
      <c r="P700" s="83"/>
      <c r="Q700" s="83"/>
      <c r="R700" s="83"/>
      <c r="W700" s="83"/>
      <c r="X700" s="83"/>
      <c r="Y700" s="83"/>
    </row>
    <row r="701" spans="3:25" ht="12" customHeight="1" x14ac:dyDescent="0.2">
      <c r="C701" s="85"/>
      <c r="D701" s="86"/>
      <c r="E701" s="83"/>
      <c r="F701" s="83"/>
      <c r="G701" s="83"/>
      <c r="H701" s="83"/>
      <c r="I701" s="83"/>
      <c r="K701" s="83"/>
      <c r="L701" s="83"/>
      <c r="M701" s="83"/>
      <c r="N701" s="223"/>
      <c r="O701" s="83"/>
      <c r="P701" s="83"/>
      <c r="Q701" s="83"/>
      <c r="R701" s="83"/>
      <c r="W701" s="83"/>
      <c r="X701" s="83"/>
      <c r="Y701" s="83"/>
    </row>
    <row r="702" spans="3:25" ht="12" customHeight="1" x14ac:dyDescent="0.2">
      <c r="C702" s="85"/>
      <c r="D702" s="86"/>
      <c r="E702" s="83"/>
      <c r="F702" s="83"/>
      <c r="G702" s="83"/>
      <c r="H702" s="83"/>
      <c r="I702" s="83"/>
      <c r="K702" s="83"/>
      <c r="L702" s="83"/>
      <c r="M702" s="83"/>
      <c r="N702" s="223"/>
      <c r="O702" s="83"/>
      <c r="P702" s="83"/>
      <c r="Q702" s="83"/>
      <c r="R702" s="83"/>
      <c r="W702" s="83"/>
      <c r="X702" s="83"/>
      <c r="Y702" s="83"/>
    </row>
    <row r="703" spans="3:25" ht="12" customHeight="1" x14ac:dyDescent="0.2">
      <c r="C703" s="85"/>
      <c r="D703" s="86"/>
      <c r="E703" s="83"/>
      <c r="F703" s="83"/>
      <c r="G703" s="83"/>
      <c r="H703" s="83"/>
      <c r="I703" s="83"/>
      <c r="K703" s="83"/>
      <c r="L703" s="83"/>
      <c r="M703" s="83"/>
      <c r="N703" s="223"/>
      <c r="O703" s="83"/>
      <c r="P703" s="83"/>
      <c r="Q703" s="83"/>
      <c r="R703" s="83"/>
      <c r="W703" s="83"/>
      <c r="X703" s="83"/>
      <c r="Y703" s="83"/>
    </row>
    <row r="704" spans="3:25" ht="12" customHeight="1" x14ac:dyDescent="0.2">
      <c r="C704" s="85"/>
      <c r="D704" s="86"/>
      <c r="E704" s="83"/>
      <c r="F704" s="83"/>
      <c r="G704" s="83"/>
      <c r="H704" s="83"/>
      <c r="I704" s="83"/>
      <c r="K704" s="83"/>
      <c r="L704" s="83"/>
      <c r="M704" s="83"/>
      <c r="N704" s="223"/>
      <c r="O704" s="83"/>
      <c r="P704" s="83"/>
      <c r="Q704" s="83"/>
      <c r="R704" s="83"/>
      <c r="W704" s="83"/>
      <c r="X704" s="83"/>
      <c r="Y704" s="83"/>
    </row>
    <row r="705" spans="3:25" ht="12" customHeight="1" x14ac:dyDescent="0.2">
      <c r="C705" s="85"/>
      <c r="D705" s="86"/>
      <c r="E705" s="83"/>
      <c r="F705" s="83"/>
      <c r="G705" s="83"/>
      <c r="H705" s="83"/>
      <c r="I705" s="83"/>
      <c r="K705" s="83"/>
      <c r="L705" s="83"/>
      <c r="M705" s="83"/>
      <c r="N705" s="223"/>
      <c r="O705" s="83"/>
      <c r="P705" s="83"/>
      <c r="Q705" s="83"/>
      <c r="R705" s="83"/>
      <c r="W705" s="83"/>
      <c r="X705" s="83"/>
      <c r="Y705" s="83"/>
    </row>
    <row r="706" spans="3:25" ht="12" customHeight="1" x14ac:dyDescent="0.2">
      <c r="C706" s="85"/>
      <c r="D706" s="86"/>
      <c r="E706" s="83"/>
      <c r="F706" s="83"/>
      <c r="G706" s="83"/>
      <c r="H706" s="83"/>
      <c r="I706" s="83"/>
      <c r="K706" s="83"/>
      <c r="L706" s="83"/>
      <c r="M706" s="83"/>
      <c r="N706" s="223"/>
      <c r="O706" s="83"/>
      <c r="P706" s="83"/>
      <c r="Q706" s="83"/>
      <c r="R706" s="83"/>
      <c r="W706" s="83"/>
      <c r="X706" s="83"/>
      <c r="Y706" s="83"/>
    </row>
    <row r="707" spans="3:25" ht="12" customHeight="1" x14ac:dyDescent="0.2">
      <c r="C707" s="85"/>
      <c r="D707" s="86"/>
      <c r="E707" s="83"/>
      <c r="F707" s="83"/>
      <c r="G707" s="83"/>
      <c r="H707" s="83"/>
      <c r="I707" s="83"/>
      <c r="K707" s="83"/>
      <c r="L707" s="83"/>
      <c r="M707" s="83"/>
      <c r="N707" s="223"/>
      <c r="O707" s="83"/>
      <c r="P707" s="83"/>
      <c r="Q707" s="83"/>
      <c r="R707" s="83"/>
      <c r="W707" s="83"/>
      <c r="X707" s="83"/>
      <c r="Y707" s="83"/>
    </row>
    <row r="708" spans="3:25" ht="12" customHeight="1" x14ac:dyDescent="0.2">
      <c r="C708" s="85"/>
      <c r="D708" s="86"/>
      <c r="E708" s="83"/>
      <c r="F708" s="83"/>
      <c r="G708" s="83"/>
      <c r="H708" s="83"/>
      <c r="I708" s="83"/>
      <c r="K708" s="83"/>
      <c r="L708" s="83"/>
      <c r="M708" s="83"/>
      <c r="N708" s="223"/>
      <c r="O708" s="83"/>
      <c r="P708" s="83"/>
      <c r="Q708" s="83"/>
      <c r="R708" s="83"/>
      <c r="W708" s="83"/>
      <c r="X708" s="83"/>
      <c r="Y708" s="83"/>
    </row>
    <row r="709" spans="3:25" ht="12" customHeight="1" x14ac:dyDescent="0.2">
      <c r="C709" s="85"/>
      <c r="D709" s="86"/>
      <c r="E709" s="83"/>
      <c r="F709" s="83"/>
      <c r="G709" s="83"/>
      <c r="H709" s="83"/>
      <c r="I709" s="83"/>
      <c r="K709" s="83"/>
      <c r="L709" s="83"/>
      <c r="M709" s="83"/>
      <c r="N709" s="223"/>
      <c r="O709" s="83"/>
      <c r="P709" s="83"/>
      <c r="Q709" s="83"/>
      <c r="R709" s="83"/>
      <c r="W709" s="83"/>
      <c r="X709" s="83"/>
      <c r="Y709" s="83"/>
    </row>
    <row r="710" spans="3:25" ht="12" customHeight="1" x14ac:dyDescent="0.2">
      <c r="C710" s="85"/>
      <c r="D710" s="86"/>
      <c r="E710" s="83"/>
      <c r="F710" s="83"/>
      <c r="G710" s="83"/>
      <c r="H710" s="83"/>
      <c r="I710" s="83"/>
      <c r="K710" s="83"/>
      <c r="L710" s="83"/>
      <c r="M710" s="83"/>
      <c r="N710" s="223"/>
      <c r="O710" s="83"/>
      <c r="P710" s="83"/>
      <c r="Q710" s="83"/>
      <c r="R710" s="83"/>
      <c r="W710" s="83"/>
      <c r="X710" s="83"/>
      <c r="Y710" s="83"/>
    </row>
    <row r="711" spans="3:25" ht="12" customHeight="1" x14ac:dyDescent="0.2">
      <c r="C711" s="85"/>
      <c r="D711" s="86"/>
      <c r="E711" s="83"/>
      <c r="F711" s="83"/>
      <c r="G711" s="83"/>
      <c r="H711" s="83"/>
      <c r="I711" s="83"/>
      <c r="K711" s="83"/>
      <c r="L711" s="83"/>
      <c r="M711" s="83"/>
      <c r="N711" s="223"/>
      <c r="O711" s="83"/>
      <c r="P711" s="83"/>
      <c r="Q711" s="83"/>
      <c r="R711" s="83"/>
      <c r="W711" s="83"/>
      <c r="X711" s="83"/>
      <c r="Y711" s="83"/>
    </row>
    <row r="712" spans="3:25" ht="12" customHeight="1" x14ac:dyDescent="0.2">
      <c r="C712" s="85"/>
      <c r="D712" s="86"/>
      <c r="E712" s="83"/>
      <c r="F712" s="83"/>
      <c r="G712" s="83"/>
      <c r="H712" s="83"/>
      <c r="I712" s="83"/>
      <c r="K712" s="83"/>
      <c r="L712" s="83"/>
      <c r="M712" s="83"/>
      <c r="N712" s="223"/>
      <c r="O712" s="83"/>
      <c r="P712" s="83"/>
      <c r="Q712" s="83"/>
      <c r="R712" s="83"/>
      <c r="W712" s="83"/>
      <c r="X712" s="83"/>
      <c r="Y712" s="83"/>
    </row>
    <row r="713" spans="3:25" ht="12" customHeight="1" x14ac:dyDescent="0.2">
      <c r="C713" s="85"/>
      <c r="D713" s="86"/>
      <c r="E713" s="83"/>
      <c r="F713" s="83"/>
      <c r="G713" s="83"/>
      <c r="H713" s="83"/>
      <c r="I713" s="83"/>
      <c r="K713" s="83"/>
      <c r="L713" s="83"/>
      <c r="M713" s="83"/>
      <c r="N713" s="223"/>
      <c r="O713" s="83"/>
      <c r="P713" s="83"/>
      <c r="Q713" s="83"/>
      <c r="R713" s="83"/>
      <c r="W713" s="83"/>
      <c r="X713" s="83"/>
      <c r="Y713" s="83"/>
    </row>
    <row r="714" spans="3:25" ht="12" customHeight="1" x14ac:dyDescent="0.2">
      <c r="C714" s="85"/>
      <c r="D714" s="86"/>
      <c r="E714" s="83"/>
      <c r="F714" s="83"/>
      <c r="G714" s="83"/>
      <c r="H714" s="83"/>
      <c r="I714" s="83"/>
      <c r="K714" s="83"/>
      <c r="L714" s="83"/>
      <c r="M714" s="83"/>
      <c r="N714" s="223"/>
      <c r="O714" s="83"/>
      <c r="P714" s="83"/>
      <c r="Q714" s="83"/>
      <c r="R714" s="83"/>
      <c r="W714" s="83"/>
      <c r="X714" s="83"/>
      <c r="Y714" s="83"/>
    </row>
    <row r="715" spans="3:25" ht="12" customHeight="1" x14ac:dyDescent="0.2">
      <c r="C715" s="85"/>
      <c r="D715" s="86"/>
      <c r="E715" s="83"/>
      <c r="F715" s="83"/>
      <c r="G715" s="83"/>
      <c r="H715" s="83"/>
      <c r="I715" s="83"/>
      <c r="K715" s="83"/>
      <c r="L715" s="83"/>
      <c r="M715" s="83"/>
      <c r="N715" s="223"/>
      <c r="O715" s="83"/>
      <c r="P715" s="83"/>
      <c r="Q715" s="83"/>
      <c r="R715" s="83"/>
      <c r="W715" s="83"/>
      <c r="X715" s="83"/>
      <c r="Y715" s="83"/>
    </row>
    <row r="716" spans="3:25" ht="12" customHeight="1" x14ac:dyDescent="0.2">
      <c r="C716" s="85"/>
      <c r="D716" s="86"/>
      <c r="E716" s="83"/>
      <c r="F716" s="83"/>
      <c r="G716" s="83"/>
      <c r="H716" s="83"/>
      <c r="I716" s="83"/>
      <c r="K716" s="83"/>
      <c r="L716" s="83"/>
      <c r="M716" s="83"/>
      <c r="N716" s="223"/>
      <c r="O716" s="83"/>
      <c r="P716" s="83"/>
      <c r="Q716" s="83"/>
      <c r="R716" s="83"/>
      <c r="W716" s="83"/>
      <c r="X716" s="83"/>
      <c r="Y716" s="83"/>
    </row>
    <row r="717" spans="3:25" ht="12" customHeight="1" x14ac:dyDescent="0.2">
      <c r="C717" s="85"/>
      <c r="D717" s="86"/>
      <c r="E717" s="83"/>
      <c r="F717" s="83"/>
      <c r="G717" s="83"/>
      <c r="H717" s="83"/>
      <c r="I717" s="83"/>
      <c r="K717" s="83"/>
      <c r="L717" s="83"/>
      <c r="M717" s="83"/>
      <c r="N717" s="223"/>
      <c r="O717" s="83"/>
      <c r="P717" s="83"/>
      <c r="Q717" s="83"/>
      <c r="R717" s="83"/>
      <c r="W717" s="83"/>
      <c r="X717" s="83"/>
      <c r="Y717" s="83"/>
    </row>
    <row r="718" spans="3:25" ht="12" customHeight="1" x14ac:dyDescent="0.2">
      <c r="C718" s="85"/>
      <c r="D718" s="86"/>
      <c r="E718" s="83"/>
      <c r="F718" s="83"/>
      <c r="G718" s="83"/>
      <c r="H718" s="83"/>
      <c r="I718" s="83"/>
      <c r="K718" s="83"/>
      <c r="L718" s="83"/>
      <c r="M718" s="83"/>
      <c r="N718" s="223"/>
      <c r="O718" s="83"/>
      <c r="P718" s="83"/>
      <c r="Q718" s="83"/>
      <c r="R718" s="83"/>
      <c r="W718" s="83"/>
      <c r="X718" s="83"/>
      <c r="Y718" s="83"/>
    </row>
    <row r="719" spans="3:25" ht="12" customHeight="1" x14ac:dyDescent="0.2">
      <c r="C719" s="85"/>
      <c r="D719" s="86"/>
      <c r="E719" s="83"/>
      <c r="F719" s="83"/>
      <c r="G719" s="83"/>
      <c r="H719" s="83"/>
      <c r="I719" s="83"/>
      <c r="K719" s="83"/>
      <c r="L719" s="83"/>
      <c r="M719" s="83"/>
      <c r="N719" s="223"/>
      <c r="O719" s="83"/>
      <c r="P719" s="83"/>
      <c r="Q719" s="83"/>
      <c r="R719" s="83"/>
      <c r="W719" s="83"/>
      <c r="X719" s="83"/>
      <c r="Y719" s="83"/>
    </row>
    <row r="720" spans="3:25" ht="12" customHeight="1" x14ac:dyDescent="0.2">
      <c r="C720" s="85"/>
      <c r="D720" s="86"/>
      <c r="E720" s="83"/>
      <c r="F720" s="83"/>
      <c r="G720" s="83"/>
      <c r="H720" s="83"/>
      <c r="I720" s="83"/>
      <c r="K720" s="83"/>
      <c r="L720" s="83"/>
      <c r="M720" s="83"/>
      <c r="N720" s="223"/>
      <c r="O720" s="83"/>
      <c r="P720" s="83"/>
      <c r="Q720" s="83"/>
      <c r="R720" s="83"/>
      <c r="W720" s="83"/>
      <c r="X720" s="83"/>
      <c r="Y720" s="83"/>
    </row>
    <row r="721" spans="3:25" ht="12" customHeight="1" x14ac:dyDescent="0.2">
      <c r="C721" s="85"/>
      <c r="D721" s="86"/>
      <c r="E721" s="83"/>
      <c r="F721" s="83"/>
      <c r="G721" s="83"/>
      <c r="H721" s="83"/>
      <c r="I721" s="83"/>
      <c r="K721" s="83"/>
      <c r="L721" s="83"/>
      <c r="M721" s="83"/>
      <c r="N721" s="223"/>
      <c r="O721" s="83"/>
      <c r="P721" s="83"/>
      <c r="Q721" s="83"/>
      <c r="R721" s="83"/>
      <c r="W721" s="83"/>
      <c r="X721" s="83"/>
      <c r="Y721" s="83"/>
    </row>
    <row r="722" spans="3:25" ht="12" customHeight="1" x14ac:dyDescent="0.2">
      <c r="C722" s="85"/>
      <c r="D722" s="86"/>
      <c r="E722" s="83"/>
      <c r="F722" s="83"/>
      <c r="G722" s="83"/>
      <c r="H722" s="83"/>
      <c r="I722" s="83"/>
      <c r="K722" s="83"/>
      <c r="L722" s="83"/>
      <c r="M722" s="83"/>
      <c r="N722" s="223"/>
      <c r="O722" s="83"/>
      <c r="P722" s="83"/>
      <c r="Q722" s="83"/>
      <c r="R722" s="83"/>
      <c r="W722" s="83"/>
      <c r="X722" s="83"/>
      <c r="Y722" s="83"/>
    </row>
    <row r="723" spans="3:25" ht="12" customHeight="1" x14ac:dyDescent="0.2">
      <c r="C723" s="85"/>
      <c r="D723" s="86"/>
      <c r="E723" s="83"/>
      <c r="F723" s="83"/>
      <c r="G723" s="83"/>
      <c r="H723" s="83"/>
      <c r="I723" s="83"/>
      <c r="K723" s="83"/>
      <c r="L723" s="83"/>
      <c r="M723" s="83"/>
      <c r="N723" s="223"/>
      <c r="O723" s="83"/>
      <c r="P723" s="83"/>
      <c r="Q723" s="83"/>
      <c r="R723" s="83"/>
      <c r="W723" s="83"/>
      <c r="X723" s="83"/>
      <c r="Y723" s="83"/>
    </row>
    <row r="724" spans="3:25" ht="12" customHeight="1" x14ac:dyDescent="0.2">
      <c r="C724" s="85"/>
      <c r="D724" s="86"/>
      <c r="E724" s="83"/>
      <c r="F724" s="83"/>
      <c r="G724" s="83"/>
      <c r="H724" s="83"/>
      <c r="I724" s="83"/>
      <c r="K724" s="83"/>
      <c r="L724" s="83"/>
      <c r="M724" s="83"/>
      <c r="N724" s="223"/>
      <c r="O724" s="83"/>
      <c r="P724" s="83"/>
      <c r="Q724" s="83"/>
      <c r="R724" s="83"/>
      <c r="W724" s="83"/>
      <c r="X724" s="83"/>
      <c r="Y724" s="83"/>
    </row>
    <row r="725" spans="3:25" ht="12" customHeight="1" x14ac:dyDescent="0.2">
      <c r="C725" s="85"/>
      <c r="D725" s="86"/>
      <c r="E725" s="83"/>
      <c r="F725" s="83"/>
      <c r="G725" s="83"/>
      <c r="H725" s="83"/>
      <c r="I725" s="83"/>
      <c r="K725" s="83"/>
      <c r="L725" s="83"/>
      <c r="M725" s="83"/>
      <c r="N725" s="223"/>
      <c r="O725" s="83"/>
      <c r="P725" s="83"/>
      <c r="Q725" s="83"/>
      <c r="R725" s="83"/>
      <c r="W725" s="83"/>
      <c r="X725" s="83"/>
      <c r="Y725" s="83"/>
    </row>
    <row r="726" spans="3:25" ht="12" customHeight="1" x14ac:dyDescent="0.2">
      <c r="C726" s="85"/>
      <c r="D726" s="86"/>
      <c r="E726" s="83"/>
      <c r="F726" s="83"/>
      <c r="G726" s="83"/>
      <c r="H726" s="83"/>
      <c r="I726" s="83"/>
      <c r="K726" s="83"/>
      <c r="L726" s="83"/>
      <c r="M726" s="83"/>
      <c r="N726" s="223"/>
      <c r="O726" s="83"/>
      <c r="P726" s="83"/>
      <c r="Q726" s="83"/>
      <c r="R726" s="83"/>
      <c r="W726" s="83"/>
      <c r="X726" s="83"/>
      <c r="Y726" s="83"/>
    </row>
    <row r="727" spans="3:25" ht="12" customHeight="1" x14ac:dyDescent="0.2">
      <c r="C727" s="85"/>
      <c r="D727" s="86"/>
      <c r="E727" s="83"/>
      <c r="F727" s="83"/>
      <c r="G727" s="83"/>
      <c r="H727" s="83"/>
      <c r="I727" s="83"/>
      <c r="K727" s="83"/>
      <c r="L727" s="83"/>
      <c r="M727" s="83"/>
      <c r="N727" s="223"/>
      <c r="O727" s="83"/>
      <c r="P727" s="83"/>
      <c r="Q727" s="83"/>
      <c r="R727" s="83"/>
      <c r="W727" s="83"/>
      <c r="X727" s="83"/>
      <c r="Y727" s="83"/>
    </row>
    <row r="728" spans="3:25" ht="12" customHeight="1" x14ac:dyDescent="0.2">
      <c r="C728" s="85"/>
      <c r="D728" s="86"/>
      <c r="E728" s="83"/>
      <c r="F728" s="83"/>
      <c r="G728" s="83"/>
      <c r="H728" s="83"/>
      <c r="I728" s="83"/>
      <c r="K728" s="83"/>
      <c r="L728" s="83"/>
      <c r="M728" s="83"/>
      <c r="N728" s="223"/>
      <c r="O728" s="83"/>
      <c r="P728" s="83"/>
      <c r="Q728" s="83"/>
      <c r="R728" s="83"/>
      <c r="W728" s="83"/>
      <c r="X728" s="83"/>
      <c r="Y728" s="83"/>
    </row>
    <row r="729" spans="3:25" ht="12" customHeight="1" x14ac:dyDescent="0.2">
      <c r="C729" s="85"/>
      <c r="D729" s="86"/>
      <c r="E729" s="83"/>
      <c r="F729" s="83"/>
      <c r="G729" s="83"/>
      <c r="H729" s="83"/>
      <c r="I729" s="83"/>
      <c r="K729" s="83"/>
      <c r="L729" s="83"/>
      <c r="M729" s="83"/>
      <c r="N729" s="223"/>
      <c r="O729" s="83"/>
      <c r="P729" s="83"/>
      <c r="Q729" s="83"/>
      <c r="R729" s="83"/>
      <c r="W729" s="83"/>
      <c r="X729" s="83"/>
      <c r="Y729" s="83"/>
    </row>
    <row r="730" spans="3:25" ht="12" customHeight="1" x14ac:dyDescent="0.2">
      <c r="C730" s="85"/>
      <c r="D730" s="86"/>
      <c r="E730" s="83"/>
      <c r="F730" s="83"/>
      <c r="G730" s="83"/>
      <c r="H730" s="83"/>
      <c r="I730" s="83"/>
      <c r="K730" s="83"/>
      <c r="L730" s="83"/>
      <c r="M730" s="83"/>
      <c r="N730" s="223"/>
      <c r="O730" s="83"/>
      <c r="P730" s="83"/>
      <c r="Q730" s="83"/>
      <c r="R730" s="83"/>
      <c r="W730" s="83"/>
      <c r="X730" s="83"/>
      <c r="Y730" s="83"/>
    </row>
    <row r="731" spans="3:25" ht="12" customHeight="1" x14ac:dyDescent="0.2">
      <c r="C731" s="85"/>
      <c r="D731" s="86"/>
      <c r="E731" s="83"/>
      <c r="F731" s="83"/>
      <c r="G731" s="83"/>
      <c r="H731" s="83"/>
      <c r="I731" s="83"/>
      <c r="K731" s="83"/>
      <c r="L731" s="83"/>
      <c r="M731" s="83"/>
      <c r="N731" s="223"/>
      <c r="O731" s="83"/>
      <c r="P731" s="83"/>
      <c r="Q731" s="83"/>
      <c r="R731" s="83"/>
      <c r="W731" s="83"/>
      <c r="X731" s="83"/>
      <c r="Y731" s="83"/>
    </row>
    <row r="732" spans="3:25" ht="12" customHeight="1" x14ac:dyDescent="0.2">
      <c r="C732" s="85"/>
      <c r="D732" s="86"/>
      <c r="E732" s="83"/>
      <c r="F732" s="83"/>
      <c r="G732" s="83"/>
      <c r="H732" s="83"/>
      <c r="I732" s="83"/>
      <c r="K732" s="83"/>
      <c r="L732" s="83"/>
      <c r="M732" s="83"/>
      <c r="N732" s="223"/>
      <c r="O732" s="83"/>
      <c r="P732" s="83"/>
      <c r="Q732" s="83"/>
      <c r="R732" s="83"/>
      <c r="W732" s="83"/>
      <c r="X732" s="83"/>
      <c r="Y732" s="83"/>
    </row>
    <row r="733" spans="3:25" ht="12" customHeight="1" x14ac:dyDescent="0.2">
      <c r="C733" s="85"/>
      <c r="D733" s="86"/>
      <c r="E733" s="83"/>
      <c r="F733" s="83"/>
      <c r="G733" s="83"/>
      <c r="H733" s="83"/>
      <c r="I733" s="83"/>
      <c r="K733" s="83"/>
      <c r="L733" s="83"/>
      <c r="M733" s="83"/>
      <c r="N733" s="223"/>
      <c r="O733" s="83"/>
      <c r="P733" s="83"/>
      <c r="Q733" s="83"/>
      <c r="R733" s="83"/>
      <c r="W733" s="83"/>
      <c r="X733" s="83"/>
      <c r="Y733" s="83"/>
    </row>
    <row r="734" spans="3:25" ht="12" customHeight="1" x14ac:dyDescent="0.2">
      <c r="C734" s="85"/>
      <c r="D734" s="86"/>
      <c r="E734" s="83"/>
      <c r="F734" s="83"/>
      <c r="G734" s="83"/>
      <c r="H734" s="83"/>
      <c r="I734" s="83"/>
      <c r="K734" s="83"/>
      <c r="L734" s="83"/>
      <c r="M734" s="83"/>
      <c r="N734" s="223"/>
      <c r="O734" s="83"/>
      <c r="P734" s="83"/>
      <c r="Q734" s="83"/>
      <c r="R734" s="83"/>
      <c r="W734" s="83"/>
      <c r="X734" s="83"/>
      <c r="Y734" s="83"/>
    </row>
    <row r="735" spans="3:25" ht="12" customHeight="1" x14ac:dyDescent="0.2">
      <c r="C735" s="85"/>
      <c r="D735" s="86"/>
      <c r="E735" s="83"/>
      <c r="F735" s="83"/>
      <c r="G735" s="83"/>
      <c r="H735" s="83"/>
      <c r="I735" s="83"/>
      <c r="K735" s="83"/>
      <c r="L735" s="83"/>
      <c r="M735" s="83"/>
      <c r="N735" s="223"/>
      <c r="O735" s="83"/>
      <c r="P735" s="83"/>
      <c r="Q735" s="83"/>
      <c r="R735" s="83"/>
      <c r="W735" s="83"/>
      <c r="X735" s="83"/>
      <c r="Y735" s="83"/>
    </row>
    <row r="736" spans="3:25" ht="12" customHeight="1" x14ac:dyDescent="0.2">
      <c r="C736" s="85"/>
      <c r="D736" s="86"/>
      <c r="E736" s="83"/>
      <c r="F736" s="83"/>
      <c r="G736" s="83"/>
      <c r="H736" s="83"/>
      <c r="I736" s="83"/>
      <c r="K736" s="83"/>
      <c r="L736" s="83"/>
      <c r="M736" s="83"/>
      <c r="N736" s="223"/>
      <c r="O736" s="83"/>
      <c r="P736" s="83"/>
      <c r="Q736" s="83"/>
      <c r="R736" s="83"/>
      <c r="W736" s="83"/>
      <c r="X736" s="83"/>
      <c r="Y736" s="83"/>
    </row>
    <row r="737" spans="3:25" ht="12" customHeight="1" x14ac:dyDescent="0.2">
      <c r="C737" s="85"/>
      <c r="D737" s="86"/>
      <c r="E737" s="83"/>
      <c r="F737" s="83"/>
      <c r="G737" s="83"/>
      <c r="H737" s="83"/>
      <c r="I737" s="83"/>
      <c r="K737" s="83"/>
      <c r="L737" s="83"/>
      <c r="M737" s="83"/>
      <c r="N737" s="223"/>
      <c r="O737" s="83"/>
      <c r="P737" s="83"/>
      <c r="Q737" s="83"/>
      <c r="R737" s="83"/>
      <c r="W737" s="83"/>
      <c r="X737" s="83"/>
      <c r="Y737" s="83"/>
    </row>
    <row r="738" spans="3:25" ht="12" customHeight="1" x14ac:dyDescent="0.2">
      <c r="C738" s="85"/>
      <c r="D738" s="86"/>
      <c r="E738" s="83"/>
      <c r="F738" s="83"/>
      <c r="G738" s="83"/>
      <c r="H738" s="83"/>
      <c r="I738" s="83"/>
      <c r="K738" s="83"/>
      <c r="L738" s="83"/>
      <c r="M738" s="83"/>
      <c r="N738" s="223"/>
      <c r="O738" s="83"/>
      <c r="P738" s="83"/>
      <c r="Q738" s="83"/>
      <c r="R738" s="83"/>
      <c r="W738" s="83"/>
      <c r="X738" s="83"/>
      <c r="Y738" s="83"/>
    </row>
    <row r="739" spans="3:25" ht="12" customHeight="1" x14ac:dyDescent="0.2">
      <c r="C739" s="85"/>
      <c r="D739" s="86"/>
      <c r="E739" s="83"/>
      <c r="F739" s="83"/>
      <c r="G739" s="83"/>
      <c r="H739" s="83"/>
      <c r="I739" s="83"/>
      <c r="K739" s="83"/>
      <c r="L739" s="83"/>
      <c r="M739" s="83"/>
      <c r="N739" s="223"/>
      <c r="O739" s="83"/>
      <c r="P739" s="83"/>
      <c r="Q739" s="83"/>
      <c r="R739" s="83"/>
      <c r="W739" s="83"/>
      <c r="X739" s="83"/>
      <c r="Y739" s="83"/>
    </row>
    <row r="740" spans="3:25" ht="12" customHeight="1" x14ac:dyDescent="0.2">
      <c r="C740" s="85"/>
      <c r="D740" s="86"/>
      <c r="E740" s="83"/>
      <c r="F740" s="83"/>
      <c r="G740" s="83"/>
      <c r="H740" s="83"/>
      <c r="I740" s="83"/>
      <c r="K740" s="83"/>
      <c r="L740" s="83"/>
      <c r="M740" s="83"/>
      <c r="N740" s="223"/>
      <c r="O740" s="83"/>
      <c r="P740" s="83"/>
      <c r="Q740" s="83"/>
      <c r="R740" s="83"/>
      <c r="W740" s="83"/>
      <c r="X740" s="83"/>
      <c r="Y740" s="83"/>
    </row>
    <row r="741" spans="3:25" ht="12" customHeight="1" x14ac:dyDescent="0.2">
      <c r="C741" s="85"/>
      <c r="D741" s="86"/>
      <c r="E741" s="83"/>
      <c r="F741" s="83"/>
      <c r="G741" s="83"/>
      <c r="H741" s="83"/>
      <c r="I741" s="83"/>
      <c r="K741" s="83"/>
      <c r="L741" s="83"/>
      <c r="M741" s="83"/>
      <c r="N741" s="223"/>
      <c r="O741" s="83"/>
      <c r="P741" s="83"/>
      <c r="Q741" s="83"/>
      <c r="R741" s="83"/>
      <c r="W741" s="83"/>
      <c r="X741" s="83"/>
      <c r="Y741" s="83"/>
    </row>
    <row r="742" spans="3:25" ht="12" customHeight="1" x14ac:dyDescent="0.2">
      <c r="C742" s="85"/>
      <c r="D742" s="86"/>
      <c r="E742" s="83"/>
      <c r="F742" s="83"/>
      <c r="G742" s="83"/>
      <c r="H742" s="83"/>
      <c r="I742" s="83"/>
      <c r="K742" s="83"/>
      <c r="L742" s="83"/>
      <c r="M742" s="83"/>
      <c r="N742" s="223"/>
      <c r="O742" s="83"/>
      <c r="P742" s="83"/>
      <c r="Q742" s="83"/>
      <c r="R742" s="83"/>
      <c r="W742" s="83"/>
      <c r="X742" s="83"/>
      <c r="Y742" s="83"/>
    </row>
    <row r="743" spans="3:25" ht="12" customHeight="1" x14ac:dyDescent="0.2">
      <c r="C743" s="85"/>
      <c r="D743" s="86"/>
      <c r="E743" s="83"/>
      <c r="F743" s="83"/>
      <c r="G743" s="83"/>
      <c r="H743" s="83"/>
      <c r="I743" s="83"/>
      <c r="K743" s="83"/>
      <c r="L743" s="83"/>
      <c r="M743" s="83"/>
      <c r="N743" s="223"/>
      <c r="O743" s="83"/>
      <c r="P743" s="83"/>
      <c r="Q743" s="83"/>
      <c r="R743" s="83"/>
      <c r="W743" s="83"/>
      <c r="X743" s="83"/>
      <c r="Y743" s="83"/>
    </row>
    <row r="744" spans="3:25" ht="12" customHeight="1" x14ac:dyDescent="0.2">
      <c r="C744" s="85"/>
      <c r="D744" s="86"/>
      <c r="E744" s="83"/>
      <c r="F744" s="83"/>
      <c r="G744" s="83"/>
      <c r="H744" s="83"/>
      <c r="I744" s="83"/>
      <c r="K744" s="83"/>
      <c r="L744" s="83"/>
      <c r="M744" s="83"/>
      <c r="N744" s="223"/>
      <c r="O744" s="83"/>
      <c r="P744" s="83"/>
      <c r="Q744" s="83"/>
      <c r="R744" s="83"/>
      <c r="W744" s="83"/>
      <c r="X744" s="83"/>
      <c r="Y744" s="83"/>
    </row>
    <row r="745" spans="3:25" ht="12" customHeight="1" x14ac:dyDescent="0.2">
      <c r="C745" s="85"/>
      <c r="D745" s="86"/>
      <c r="E745" s="83"/>
      <c r="F745" s="83"/>
      <c r="G745" s="83"/>
      <c r="H745" s="83"/>
      <c r="I745" s="83"/>
      <c r="K745" s="83"/>
      <c r="L745" s="83"/>
      <c r="M745" s="83"/>
      <c r="N745" s="223"/>
      <c r="O745" s="83"/>
      <c r="P745" s="83"/>
      <c r="Q745" s="83"/>
      <c r="R745" s="83"/>
      <c r="W745" s="83"/>
      <c r="X745" s="83"/>
      <c r="Y745" s="83"/>
    </row>
    <row r="746" spans="3:25" ht="12" customHeight="1" x14ac:dyDescent="0.2">
      <c r="C746" s="85"/>
      <c r="D746" s="86"/>
      <c r="E746" s="83"/>
      <c r="F746" s="83"/>
      <c r="G746" s="83"/>
      <c r="H746" s="83"/>
      <c r="I746" s="83"/>
      <c r="K746" s="83"/>
      <c r="L746" s="83"/>
      <c r="M746" s="83"/>
      <c r="N746" s="223"/>
      <c r="O746" s="83"/>
      <c r="P746" s="83"/>
      <c r="Q746" s="83"/>
      <c r="R746" s="83"/>
      <c r="W746" s="83"/>
      <c r="X746" s="83"/>
      <c r="Y746" s="83"/>
    </row>
    <row r="747" spans="3:25" ht="12" customHeight="1" x14ac:dyDescent="0.2">
      <c r="C747" s="85"/>
      <c r="D747" s="86"/>
      <c r="E747" s="83"/>
      <c r="F747" s="83"/>
      <c r="G747" s="83"/>
      <c r="H747" s="83"/>
      <c r="I747" s="83"/>
      <c r="K747" s="83"/>
      <c r="L747" s="83"/>
      <c r="M747" s="83"/>
      <c r="N747" s="223"/>
      <c r="O747" s="83"/>
      <c r="P747" s="83"/>
      <c r="Q747" s="83"/>
      <c r="R747" s="83"/>
      <c r="W747" s="83"/>
      <c r="X747" s="83"/>
      <c r="Y747" s="83"/>
    </row>
    <row r="748" spans="3:25" ht="12" customHeight="1" x14ac:dyDescent="0.2">
      <c r="C748" s="85"/>
      <c r="D748" s="86"/>
      <c r="E748" s="83"/>
      <c r="F748" s="83"/>
      <c r="G748" s="83"/>
      <c r="H748" s="83"/>
      <c r="I748" s="83"/>
      <c r="K748" s="83"/>
      <c r="L748" s="83"/>
      <c r="M748" s="83"/>
      <c r="N748" s="223"/>
      <c r="O748" s="83"/>
      <c r="P748" s="83"/>
      <c r="Q748" s="83"/>
      <c r="R748" s="83"/>
      <c r="W748" s="83"/>
      <c r="X748" s="83"/>
      <c r="Y748" s="83"/>
    </row>
    <row r="749" spans="3:25" ht="12" customHeight="1" x14ac:dyDescent="0.2">
      <c r="C749" s="85"/>
      <c r="D749" s="86"/>
      <c r="E749" s="83"/>
      <c r="F749" s="83"/>
      <c r="G749" s="83"/>
      <c r="H749" s="83"/>
      <c r="I749" s="83"/>
      <c r="K749" s="83"/>
      <c r="L749" s="83"/>
      <c r="M749" s="83"/>
      <c r="N749" s="223"/>
      <c r="O749" s="83"/>
      <c r="P749" s="83"/>
      <c r="Q749" s="83"/>
      <c r="R749" s="83"/>
      <c r="W749" s="83"/>
      <c r="X749" s="83"/>
      <c r="Y749" s="83"/>
    </row>
    <row r="750" spans="3:25" ht="12" customHeight="1" x14ac:dyDescent="0.2">
      <c r="C750" s="85"/>
      <c r="D750" s="86"/>
      <c r="E750" s="83"/>
      <c r="F750" s="83"/>
      <c r="G750" s="83"/>
      <c r="H750" s="83"/>
      <c r="I750" s="83"/>
      <c r="K750" s="83"/>
      <c r="L750" s="83"/>
      <c r="M750" s="83"/>
      <c r="N750" s="223"/>
      <c r="O750" s="83"/>
      <c r="P750" s="83"/>
      <c r="Q750" s="83"/>
      <c r="R750" s="83"/>
      <c r="W750" s="83"/>
      <c r="X750" s="83"/>
      <c r="Y750" s="83"/>
    </row>
    <row r="751" spans="3:25" ht="12" customHeight="1" x14ac:dyDescent="0.2">
      <c r="C751" s="85"/>
      <c r="D751" s="86"/>
      <c r="E751" s="83"/>
      <c r="F751" s="83"/>
      <c r="G751" s="83"/>
      <c r="H751" s="83"/>
      <c r="I751" s="83"/>
      <c r="K751" s="83"/>
      <c r="L751" s="83"/>
      <c r="M751" s="83"/>
      <c r="N751" s="223"/>
      <c r="O751" s="83"/>
      <c r="P751" s="83"/>
      <c r="Q751" s="83"/>
      <c r="R751" s="83"/>
      <c r="W751" s="83"/>
      <c r="X751" s="83"/>
      <c r="Y751" s="83"/>
    </row>
    <row r="752" spans="3:25" ht="12" customHeight="1" x14ac:dyDescent="0.2">
      <c r="C752" s="85"/>
      <c r="D752" s="86"/>
      <c r="E752" s="83"/>
      <c r="F752" s="83"/>
      <c r="G752" s="83"/>
      <c r="H752" s="83"/>
      <c r="I752" s="83"/>
      <c r="K752" s="83"/>
      <c r="L752" s="83"/>
      <c r="M752" s="83"/>
      <c r="N752" s="223"/>
      <c r="O752" s="83"/>
      <c r="P752" s="83"/>
      <c r="Q752" s="83"/>
      <c r="R752" s="83"/>
      <c r="W752" s="83"/>
      <c r="X752" s="83"/>
      <c r="Y752" s="83"/>
    </row>
    <row r="753" spans="3:25" ht="12" customHeight="1" x14ac:dyDescent="0.2">
      <c r="C753" s="85"/>
      <c r="D753" s="86"/>
      <c r="E753" s="83"/>
      <c r="F753" s="83"/>
      <c r="G753" s="83"/>
      <c r="H753" s="83"/>
      <c r="I753" s="83"/>
      <c r="K753" s="83"/>
      <c r="L753" s="83"/>
      <c r="M753" s="83"/>
      <c r="N753" s="223"/>
      <c r="O753" s="83"/>
      <c r="P753" s="83"/>
      <c r="Q753" s="83"/>
      <c r="R753" s="83"/>
      <c r="W753" s="83"/>
      <c r="X753" s="83"/>
      <c r="Y753" s="83"/>
    </row>
    <row r="754" spans="3:25" ht="12" customHeight="1" x14ac:dyDescent="0.2">
      <c r="C754" s="85"/>
      <c r="D754" s="86"/>
      <c r="E754" s="83"/>
      <c r="F754" s="83"/>
      <c r="G754" s="83"/>
      <c r="H754" s="83"/>
      <c r="I754" s="83"/>
      <c r="K754" s="83"/>
      <c r="L754" s="83"/>
      <c r="M754" s="83"/>
      <c r="N754" s="223"/>
      <c r="O754" s="83"/>
      <c r="P754" s="83"/>
      <c r="Q754" s="83"/>
      <c r="R754" s="83"/>
      <c r="W754" s="83"/>
      <c r="X754" s="83"/>
      <c r="Y754" s="83"/>
    </row>
    <row r="755" spans="3:25" ht="12" customHeight="1" x14ac:dyDescent="0.2">
      <c r="C755" s="85"/>
      <c r="D755" s="86"/>
      <c r="E755" s="83"/>
      <c r="F755" s="83"/>
      <c r="G755" s="83"/>
      <c r="H755" s="83"/>
      <c r="I755" s="83"/>
      <c r="K755" s="83"/>
      <c r="L755" s="83"/>
      <c r="M755" s="83"/>
      <c r="N755" s="223"/>
      <c r="O755" s="83"/>
      <c r="P755" s="83"/>
      <c r="Q755" s="83"/>
      <c r="R755" s="83"/>
      <c r="W755" s="83"/>
      <c r="X755" s="83"/>
      <c r="Y755" s="83"/>
    </row>
    <row r="756" spans="3:25" ht="12" customHeight="1" x14ac:dyDescent="0.2">
      <c r="C756" s="85"/>
      <c r="D756" s="86"/>
      <c r="E756" s="83"/>
      <c r="F756" s="83"/>
      <c r="G756" s="83"/>
      <c r="H756" s="83"/>
      <c r="I756" s="83"/>
      <c r="K756" s="83"/>
      <c r="L756" s="83"/>
      <c r="M756" s="83"/>
      <c r="N756" s="223"/>
      <c r="O756" s="83"/>
      <c r="P756" s="83"/>
      <c r="Q756" s="83"/>
      <c r="R756" s="83"/>
      <c r="W756" s="83"/>
      <c r="X756" s="83"/>
      <c r="Y756" s="83"/>
    </row>
    <row r="757" spans="3:25" ht="12" customHeight="1" x14ac:dyDescent="0.2">
      <c r="C757" s="85"/>
      <c r="D757" s="86"/>
      <c r="E757" s="83"/>
      <c r="F757" s="83"/>
      <c r="G757" s="83"/>
      <c r="H757" s="83"/>
      <c r="I757" s="83"/>
      <c r="K757" s="83"/>
      <c r="L757" s="83"/>
      <c r="M757" s="83"/>
      <c r="N757" s="223"/>
      <c r="O757" s="83"/>
      <c r="P757" s="83"/>
      <c r="Q757" s="83"/>
      <c r="R757" s="83"/>
      <c r="W757" s="83"/>
      <c r="X757" s="83"/>
      <c r="Y757" s="83"/>
    </row>
    <row r="758" spans="3:25" ht="12" customHeight="1" x14ac:dyDescent="0.2">
      <c r="C758" s="85"/>
      <c r="D758" s="86"/>
      <c r="E758" s="83"/>
      <c r="F758" s="83"/>
      <c r="G758" s="83"/>
      <c r="H758" s="83"/>
      <c r="I758" s="83"/>
      <c r="K758" s="83"/>
      <c r="L758" s="83"/>
      <c r="M758" s="83"/>
      <c r="N758" s="223"/>
      <c r="O758" s="83"/>
      <c r="P758" s="83"/>
      <c r="Q758" s="83"/>
      <c r="R758" s="83"/>
      <c r="W758" s="83"/>
      <c r="X758" s="83"/>
      <c r="Y758" s="83"/>
    </row>
    <row r="759" spans="3:25" ht="12" customHeight="1" x14ac:dyDescent="0.2">
      <c r="C759" s="85"/>
      <c r="D759" s="86"/>
      <c r="E759" s="83"/>
      <c r="F759" s="83"/>
      <c r="G759" s="83"/>
      <c r="H759" s="83"/>
      <c r="I759" s="83"/>
      <c r="K759" s="83"/>
      <c r="L759" s="83"/>
      <c r="M759" s="83"/>
      <c r="N759" s="223"/>
      <c r="O759" s="83"/>
      <c r="P759" s="83"/>
      <c r="Q759" s="83"/>
      <c r="R759" s="83"/>
      <c r="W759" s="83"/>
      <c r="X759" s="83"/>
      <c r="Y759" s="83"/>
    </row>
    <row r="760" spans="3:25" ht="12" customHeight="1" x14ac:dyDescent="0.2">
      <c r="C760" s="85"/>
      <c r="D760" s="86"/>
      <c r="E760" s="83"/>
      <c r="F760" s="83"/>
      <c r="G760" s="83"/>
      <c r="H760" s="83"/>
      <c r="I760" s="83"/>
      <c r="K760" s="83"/>
      <c r="L760" s="83"/>
      <c r="M760" s="83"/>
      <c r="N760" s="223"/>
      <c r="O760" s="83"/>
      <c r="P760" s="83"/>
      <c r="Q760" s="83"/>
      <c r="R760" s="83"/>
      <c r="W760" s="83"/>
      <c r="X760" s="83"/>
      <c r="Y760" s="83"/>
    </row>
    <row r="761" spans="3:25" ht="12" customHeight="1" x14ac:dyDescent="0.2">
      <c r="C761" s="85"/>
      <c r="D761" s="86"/>
      <c r="E761" s="83"/>
      <c r="F761" s="83"/>
      <c r="G761" s="83"/>
      <c r="H761" s="83"/>
      <c r="I761" s="83"/>
      <c r="K761" s="83"/>
      <c r="L761" s="83"/>
      <c r="M761" s="83"/>
      <c r="N761" s="223"/>
      <c r="O761" s="83"/>
      <c r="P761" s="83"/>
      <c r="Q761" s="83"/>
      <c r="R761" s="83"/>
      <c r="W761" s="83"/>
      <c r="X761" s="83"/>
      <c r="Y761" s="83"/>
    </row>
    <row r="762" spans="3:25" ht="12" customHeight="1" x14ac:dyDescent="0.2">
      <c r="C762" s="85"/>
      <c r="D762" s="86"/>
      <c r="E762" s="83"/>
      <c r="F762" s="83"/>
      <c r="G762" s="83"/>
      <c r="H762" s="83"/>
      <c r="I762" s="83"/>
      <c r="K762" s="83"/>
      <c r="L762" s="83"/>
      <c r="M762" s="83"/>
      <c r="N762" s="223"/>
      <c r="O762" s="83"/>
      <c r="P762" s="83"/>
      <c r="Q762" s="83"/>
      <c r="R762" s="83"/>
      <c r="W762" s="83"/>
      <c r="X762" s="83"/>
      <c r="Y762" s="83"/>
    </row>
    <row r="763" spans="3:25" ht="12" customHeight="1" x14ac:dyDescent="0.2">
      <c r="C763" s="85"/>
      <c r="D763" s="86"/>
      <c r="E763" s="83"/>
      <c r="F763" s="83"/>
      <c r="G763" s="83"/>
      <c r="H763" s="83"/>
      <c r="I763" s="83"/>
      <c r="K763" s="83"/>
      <c r="L763" s="83"/>
      <c r="M763" s="83"/>
      <c r="N763" s="223"/>
      <c r="O763" s="83"/>
      <c r="P763" s="83"/>
      <c r="Q763" s="83"/>
      <c r="R763" s="83"/>
      <c r="W763" s="83"/>
      <c r="X763" s="83"/>
      <c r="Y763" s="83"/>
    </row>
    <row r="764" spans="3:25" ht="12" customHeight="1" x14ac:dyDescent="0.2">
      <c r="C764" s="85"/>
      <c r="D764" s="86"/>
      <c r="E764" s="83"/>
      <c r="F764" s="83"/>
      <c r="G764" s="83"/>
      <c r="H764" s="83"/>
      <c r="I764" s="83"/>
      <c r="K764" s="83"/>
      <c r="L764" s="83"/>
      <c r="M764" s="83"/>
      <c r="N764" s="223"/>
      <c r="O764" s="83"/>
      <c r="P764" s="83"/>
      <c r="Q764" s="83"/>
      <c r="R764" s="83"/>
      <c r="W764" s="83"/>
      <c r="X764" s="83"/>
      <c r="Y764" s="83"/>
    </row>
    <row r="765" spans="3:25" ht="12" customHeight="1" x14ac:dyDescent="0.2">
      <c r="C765" s="85"/>
      <c r="D765" s="86"/>
      <c r="E765" s="83"/>
      <c r="F765" s="83"/>
      <c r="G765" s="83"/>
      <c r="H765" s="83"/>
      <c r="I765" s="83"/>
      <c r="K765" s="83"/>
      <c r="L765" s="83"/>
      <c r="M765" s="83"/>
      <c r="N765" s="223"/>
      <c r="O765" s="83"/>
      <c r="P765" s="83"/>
      <c r="Q765" s="83"/>
      <c r="R765" s="83"/>
      <c r="W765" s="83"/>
      <c r="X765" s="83"/>
      <c r="Y765" s="83"/>
    </row>
    <row r="766" spans="3:25" ht="12" customHeight="1" x14ac:dyDescent="0.2">
      <c r="C766" s="85"/>
      <c r="D766" s="86"/>
      <c r="E766" s="83"/>
      <c r="F766" s="83"/>
      <c r="G766" s="83"/>
      <c r="H766" s="83"/>
      <c r="I766" s="83"/>
      <c r="K766" s="83"/>
      <c r="L766" s="83"/>
      <c r="M766" s="83"/>
      <c r="N766" s="223"/>
      <c r="O766" s="83"/>
      <c r="P766" s="83"/>
      <c r="Q766" s="83"/>
      <c r="R766" s="83"/>
      <c r="W766" s="83"/>
      <c r="X766" s="83"/>
      <c r="Y766" s="83"/>
    </row>
    <row r="767" spans="3:25" ht="12" customHeight="1" x14ac:dyDescent="0.2">
      <c r="C767" s="85"/>
      <c r="D767" s="86"/>
      <c r="E767" s="83"/>
      <c r="F767" s="83"/>
      <c r="G767" s="83"/>
      <c r="H767" s="83"/>
      <c r="I767" s="83"/>
      <c r="K767" s="83"/>
      <c r="L767" s="83"/>
      <c r="M767" s="83"/>
      <c r="N767" s="223"/>
      <c r="O767" s="83"/>
      <c r="P767" s="83"/>
      <c r="Q767" s="83"/>
      <c r="R767" s="83"/>
      <c r="W767" s="83"/>
      <c r="X767" s="83"/>
      <c r="Y767" s="83"/>
    </row>
    <row r="768" spans="3:25" ht="12" customHeight="1" x14ac:dyDescent="0.2">
      <c r="C768" s="85"/>
      <c r="D768" s="86"/>
      <c r="E768" s="83"/>
      <c r="F768" s="83"/>
      <c r="G768" s="83"/>
      <c r="H768" s="83"/>
      <c r="I768" s="83"/>
      <c r="K768" s="83"/>
      <c r="L768" s="83"/>
      <c r="M768" s="83"/>
      <c r="N768" s="223"/>
      <c r="O768" s="83"/>
      <c r="P768" s="83"/>
      <c r="Q768" s="83"/>
      <c r="R768" s="83"/>
      <c r="W768" s="83"/>
      <c r="X768" s="83"/>
      <c r="Y768" s="83"/>
    </row>
    <row r="769" spans="3:25" ht="12" customHeight="1" x14ac:dyDescent="0.2">
      <c r="C769" s="85"/>
      <c r="D769" s="86"/>
      <c r="E769" s="83"/>
      <c r="F769" s="83"/>
      <c r="G769" s="83"/>
      <c r="H769" s="83"/>
      <c r="I769" s="83"/>
      <c r="K769" s="83"/>
      <c r="L769" s="83"/>
      <c r="M769" s="83"/>
      <c r="N769" s="223"/>
      <c r="O769" s="83"/>
      <c r="P769" s="83"/>
      <c r="Q769" s="83"/>
      <c r="R769" s="83"/>
      <c r="W769" s="83"/>
      <c r="X769" s="83"/>
      <c r="Y769" s="83"/>
    </row>
    <row r="770" spans="3:25" ht="12" customHeight="1" x14ac:dyDescent="0.2">
      <c r="C770" s="85"/>
      <c r="D770" s="86"/>
      <c r="E770" s="83"/>
      <c r="F770" s="83"/>
      <c r="G770" s="83"/>
      <c r="H770" s="83"/>
      <c r="I770" s="83"/>
      <c r="K770" s="83"/>
      <c r="L770" s="83"/>
      <c r="M770" s="83"/>
      <c r="N770" s="223"/>
      <c r="O770" s="83"/>
      <c r="P770" s="83"/>
      <c r="Q770" s="83"/>
      <c r="R770" s="83"/>
      <c r="W770" s="83"/>
      <c r="X770" s="83"/>
      <c r="Y770" s="83"/>
    </row>
    <row r="771" spans="3:25" ht="12" customHeight="1" x14ac:dyDescent="0.2">
      <c r="C771" s="85"/>
      <c r="D771" s="86"/>
      <c r="E771" s="83"/>
      <c r="F771" s="83"/>
      <c r="G771" s="83"/>
      <c r="H771" s="83"/>
      <c r="I771" s="83"/>
      <c r="K771" s="83"/>
      <c r="L771" s="83"/>
      <c r="M771" s="83"/>
      <c r="N771" s="223"/>
      <c r="O771" s="83"/>
      <c r="P771" s="83"/>
      <c r="Q771" s="83"/>
      <c r="R771" s="83"/>
      <c r="W771" s="83"/>
      <c r="X771" s="83"/>
      <c r="Y771" s="83"/>
    </row>
    <row r="772" spans="3:25" ht="12" customHeight="1" x14ac:dyDescent="0.2">
      <c r="C772" s="85"/>
      <c r="D772" s="86"/>
      <c r="E772" s="83"/>
      <c r="F772" s="83"/>
      <c r="G772" s="83"/>
      <c r="H772" s="83"/>
      <c r="I772" s="83"/>
      <c r="K772" s="83"/>
      <c r="L772" s="83"/>
      <c r="M772" s="83"/>
      <c r="N772" s="223"/>
      <c r="O772" s="83"/>
      <c r="P772" s="83"/>
      <c r="Q772" s="83"/>
      <c r="R772" s="83"/>
      <c r="W772" s="83"/>
      <c r="X772" s="83"/>
      <c r="Y772" s="83"/>
    </row>
    <row r="773" spans="3:25" ht="12" customHeight="1" x14ac:dyDescent="0.2">
      <c r="C773" s="85"/>
      <c r="D773" s="86"/>
      <c r="E773" s="83"/>
      <c r="F773" s="83"/>
      <c r="G773" s="83"/>
      <c r="H773" s="83"/>
      <c r="I773" s="83"/>
      <c r="K773" s="83"/>
      <c r="L773" s="83"/>
      <c r="M773" s="83"/>
      <c r="N773" s="223"/>
      <c r="O773" s="83"/>
      <c r="P773" s="83"/>
      <c r="Q773" s="83"/>
      <c r="R773" s="83"/>
      <c r="W773" s="83"/>
      <c r="X773" s="83"/>
      <c r="Y773" s="83"/>
    </row>
    <row r="774" spans="3:25" ht="12" customHeight="1" x14ac:dyDescent="0.2">
      <c r="C774" s="85"/>
      <c r="D774" s="86"/>
      <c r="E774" s="83"/>
      <c r="F774" s="83"/>
      <c r="G774" s="83"/>
      <c r="H774" s="83"/>
      <c r="I774" s="83"/>
      <c r="K774" s="83"/>
      <c r="L774" s="83"/>
      <c r="M774" s="83"/>
      <c r="N774" s="223"/>
      <c r="O774" s="83"/>
      <c r="P774" s="83"/>
      <c r="Q774" s="83"/>
      <c r="R774" s="83"/>
      <c r="W774" s="83"/>
      <c r="X774" s="83"/>
      <c r="Y774" s="83"/>
    </row>
    <row r="775" spans="3:25" ht="12" customHeight="1" x14ac:dyDescent="0.2">
      <c r="C775" s="85"/>
      <c r="D775" s="86"/>
      <c r="E775" s="83"/>
      <c r="F775" s="83"/>
      <c r="G775" s="83"/>
      <c r="H775" s="83"/>
      <c r="I775" s="83"/>
      <c r="K775" s="83"/>
      <c r="L775" s="83"/>
      <c r="M775" s="83"/>
      <c r="N775" s="223"/>
      <c r="O775" s="83"/>
      <c r="P775" s="83"/>
      <c r="Q775" s="83"/>
      <c r="R775" s="83"/>
      <c r="W775" s="83"/>
      <c r="X775" s="83"/>
      <c r="Y775" s="83"/>
    </row>
    <row r="776" spans="3:25" ht="12" customHeight="1" x14ac:dyDescent="0.2">
      <c r="C776" s="85"/>
      <c r="D776" s="86"/>
      <c r="E776" s="83"/>
      <c r="F776" s="83"/>
      <c r="G776" s="83"/>
      <c r="H776" s="83"/>
      <c r="I776" s="83"/>
      <c r="K776" s="83"/>
      <c r="L776" s="83"/>
      <c r="M776" s="83"/>
      <c r="N776" s="223"/>
      <c r="O776" s="83"/>
      <c r="P776" s="83"/>
      <c r="Q776" s="83"/>
      <c r="R776" s="83"/>
      <c r="W776" s="83"/>
      <c r="X776" s="83"/>
      <c r="Y776" s="83"/>
    </row>
    <row r="777" spans="3:25" ht="12" customHeight="1" x14ac:dyDescent="0.2">
      <c r="C777" s="85"/>
      <c r="D777" s="86"/>
      <c r="E777" s="83"/>
      <c r="F777" s="83"/>
      <c r="G777" s="83"/>
      <c r="H777" s="83"/>
      <c r="I777" s="83"/>
      <c r="K777" s="83"/>
      <c r="L777" s="83"/>
      <c r="M777" s="83"/>
      <c r="N777" s="223"/>
      <c r="O777" s="83"/>
      <c r="P777" s="83"/>
      <c r="Q777" s="83"/>
      <c r="R777" s="83"/>
      <c r="W777" s="83"/>
      <c r="X777" s="83"/>
      <c r="Y777" s="83"/>
    </row>
    <row r="778" spans="3:25" ht="12" customHeight="1" x14ac:dyDescent="0.2">
      <c r="C778" s="85"/>
      <c r="D778" s="86"/>
      <c r="E778" s="83"/>
      <c r="F778" s="83"/>
      <c r="G778" s="83"/>
      <c r="H778" s="83"/>
      <c r="I778" s="83"/>
      <c r="K778" s="83"/>
      <c r="L778" s="83"/>
      <c r="M778" s="83"/>
      <c r="N778" s="223"/>
      <c r="O778" s="83"/>
      <c r="P778" s="83"/>
      <c r="Q778" s="83"/>
      <c r="R778" s="83"/>
      <c r="W778" s="83"/>
      <c r="X778" s="83"/>
      <c r="Y778" s="83"/>
    </row>
    <row r="779" spans="3:25" ht="12" customHeight="1" x14ac:dyDescent="0.2">
      <c r="C779" s="85"/>
      <c r="D779" s="86"/>
      <c r="E779" s="83"/>
      <c r="F779" s="83"/>
      <c r="G779" s="83"/>
      <c r="H779" s="83"/>
      <c r="I779" s="83"/>
      <c r="K779" s="83"/>
      <c r="L779" s="83"/>
      <c r="M779" s="83"/>
      <c r="N779" s="223"/>
      <c r="O779" s="83"/>
      <c r="P779" s="83"/>
      <c r="Q779" s="83"/>
      <c r="R779" s="83"/>
      <c r="W779" s="83"/>
      <c r="X779" s="83"/>
      <c r="Y779" s="83"/>
    </row>
    <row r="780" spans="3:25" ht="12" customHeight="1" x14ac:dyDescent="0.2">
      <c r="C780" s="85"/>
      <c r="D780" s="86"/>
      <c r="E780" s="83"/>
      <c r="F780" s="83"/>
      <c r="G780" s="83"/>
      <c r="H780" s="83"/>
      <c r="I780" s="83"/>
      <c r="K780" s="83"/>
      <c r="L780" s="83"/>
      <c r="M780" s="83"/>
      <c r="N780" s="223"/>
      <c r="O780" s="83"/>
      <c r="P780" s="83"/>
      <c r="Q780" s="83"/>
      <c r="R780" s="83"/>
      <c r="W780" s="83"/>
      <c r="X780" s="83"/>
      <c r="Y780" s="83"/>
    </row>
    <row r="781" spans="3:25" ht="12" customHeight="1" x14ac:dyDescent="0.2">
      <c r="C781" s="85"/>
      <c r="D781" s="86"/>
      <c r="E781" s="83"/>
      <c r="F781" s="83"/>
      <c r="G781" s="83"/>
      <c r="H781" s="83"/>
      <c r="I781" s="83"/>
      <c r="K781" s="83"/>
      <c r="L781" s="83"/>
      <c r="M781" s="83"/>
      <c r="N781" s="223"/>
      <c r="O781" s="83"/>
      <c r="P781" s="83"/>
      <c r="Q781" s="83"/>
      <c r="R781" s="83"/>
      <c r="W781" s="83"/>
      <c r="X781" s="83"/>
      <c r="Y781" s="83"/>
    </row>
    <row r="782" spans="3:25" ht="12" customHeight="1" x14ac:dyDescent="0.2">
      <c r="C782" s="85"/>
      <c r="D782" s="86"/>
      <c r="E782" s="83"/>
      <c r="F782" s="83"/>
      <c r="G782" s="83"/>
      <c r="H782" s="83"/>
      <c r="I782" s="83"/>
      <c r="K782" s="83"/>
      <c r="L782" s="83"/>
      <c r="M782" s="83"/>
      <c r="N782" s="223"/>
      <c r="O782" s="83"/>
      <c r="P782" s="83"/>
      <c r="Q782" s="83"/>
      <c r="R782" s="83"/>
      <c r="W782" s="83"/>
      <c r="X782" s="83"/>
      <c r="Y782" s="83"/>
    </row>
    <row r="783" spans="3:25" ht="12" customHeight="1" x14ac:dyDescent="0.2">
      <c r="C783" s="85"/>
      <c r="D783" s="86"/>
      <c r="E783" s="83"/>
      <c r="F783" s="83"/>
      <c r="G783" s="83"/>
      <c r="H783" s="83"/>
      <c r="I783" s="83"/>
      <c r="K783" s="83"/>
      <c r="L783" s="83"/>
      <c r="M783" s="83"/>
      <c r="N783" s="223"/>
      <c r="O783" s="83"/>
      <c r="P783" s="83"/>
      <c r="Q783" s="83"/>
      <c r="R783" s="83"/>
      <c r="W783" s="83"/>
      <c r="X783" s="83"/>
      <c r="Y783" s="83"/>
    </row>
    <row r="784" spans="3:25" ht="12" customHeight="1" x14ac:dyDescent="0.2">
      <c r="C784" s="85"/>
      <c r="D784" s="86"/>
      <c r="E784" s="83"/>
      <c r="F784" s="83"/>
      <c r="G784" s="83"/>
      <c r="H784" s="83"/>
      <c r="I784" s="83"/>
      <c r="K784" s="83"/>
      <c r="L784" s="83"/>
      <c r="M784" s="83"/>
      <c r="N784" s="223"/>
      <c r="O784" s="83"/>
      <c r="P784" s="83"/>
      <c r="Q784" s="83"/>
      <c r="R784" s="83"/>
      <c r="W784" s="83"/>
      <c r="X784" s="83"/>
      <c r="Y784" s="83"/>
    </row>
    <row r="785" spans="3:25" ht="12" customHeight="1" x14ac:dyDescent="0.2">
      <c r="C785" s="85"/>
      <c r="D785" s="86"/>
      <c r="E785" s="83"/>
      <c r="F785" s="83"/>
      <c r="G785" s="83"/>
      <c r="H785" s="83"/>
      <c r="I785" s="83"/>
      <c r="K785" s="83"/>
      <c r="L785" s="83"/>
      <c r="M785" s="83"/>
      <c r="N785" s="223"/>
      <c r="O785" s="83"/>
      <c r="P785" s="83"/>
      <c r="Q785" s="83"/>
      <c r="R785" s="83"/>
      <c r="W785" s="83"/>
      <c r="X785" s="83"/>
      <c r="Y785" s="83"/>
    </row>
    <row r="786" spans="3:25" ht="12" customHeight="1" x14ac:dyDescent="0.2">
      <c r="C786" s="85"/>
      <c r="D786" s="86"/>
      <c r="E786" s="83"/>
      <c r="F786" s="83"/>
      <c r="G786" s="83"/>
      <c r="H786" s="83"/>
      <c r="I786" s="83"/>
      <c r="K786" s="83"/>
      <c r="L786" s="83"/>
      <c r="M786" s="83"/>
      <c r="N786" s="223"/>
      <c r="O786" s="83"/>
      <c r="P786" s="83"/>
      <c r="Q786" s="83"/>
      <c r="R786" s="83"/>
      <c r="W786" s="83"/>
      <c r="X786" s="83"/>
      <c r="Y786" s="83"/>
    </row>
    <row r="787" spans="3:25" ht="12" customHeight="1" x14ac:dyDescent="0.2">
      <c r="C787" s="85"/>
      <c r="D787" s="86"/>
      <c r="E787" s="83"/>
      <c r="F787" s="83"/>
      <c r="G787" s="83"/>
      <c r="H787" s="83"/>
      <c r="I787" s="83"/>
      <c r="K787" s="83"/>
      <c r="L787" s="83"/>
      <c r="M787" s="83"/>
      <c r="N787" s="223"/>
      <c r="O787" s="83"/>
      <c r="P787" s="83"/>
      <c r="Q787" s="83"/>
      <c r="R787" s="83"/>
      <c r="W787" s="83"/>
      <c r="X787" s="83"/>
      <c r="Y787" s="83"/>
    </row>
    <row r="788" spans="3:25" ht="12" customHeight="1" x14ac:dyDescent="0.2">
      <c r="C788" s="85"/>
      <c r="D788" s="86"/>
      <c r="E788" s="83"/>
      <c r="F788" s="83"/>
      <c r="G788" s="83"/>
      <c r="H788" s="83"/>
      <c r="I788" s="83"/>
      <c r="K788" s="83"/>
      <c r="L788" s="83"/>
      <c r="M788" s="83"/>
      <c r="N788" s="223"/>
      <c r="O788" s="83"/>
      <c r="P788" s="83"/>
      <c r="Q788" s="83"/>
      <c r="R788" s="83"/>
      <c r="W788" s="83"/>
      <c r="X788" s="83"/>
      <c r="Y788" s="83"/>
    </row>
    <row r="789" spans="3:25" ht="12" customHeight="1" x14ac:dyDescent="0.2">
      <c r="C789" s="85"/>
      <c r="D789" s="86"/>
      <c r="E789" s="83"/>
      <c r="F789" s="83"/>
      <c r="G789" s="83"/>
      <c r="H789" s="83"/>
      <c r="I789" s="83"/>
      <c r="K789" s="83"/>
      <c r="L789" s="83"/>
      <c r="M789" s="83"/>
      <c r="N789" s="223"/>
      <c r="O789" s="83"/>
      <c r="P789" s="83"/>
      <c r="Q789" s="83"/>
      <c r="R789" s="83"/>
      <c r="W789" s="83"/>
      <c r="X789" s="83"/>
      <c r="Y789" s="83"/>
    </row>
    <row r="790" spans="3:25" ht="12" customHeight="1" x14ac:dyDescent="0.2">
      <c r="C790" s="85"/>
      <c r="D790" s="86"/>
      <c r="E790" s="83"/>
      <c r="F790" s="83"/>
      <c r="G790" s="83"/>
      <c r="H790" s="83"/>
      <c r="I790" s="83"/>
      <c r="K790" s="83"/>
      <c r="L790" s="83"/>
      <c r="M790" s="83"/>
      <c r="N790" s="223"/>
      <c r="O790" s="83"/>
      <c r="P790" s="83"/>
      <c r="Q790" s="83"/>
      <c r="R790" s="83"/>
      <c r="W790" s="83"/>
      <c r="X790" s="83"/>
      <c r="Y790" s="83"/>
    </row>
    <row r="791" spans="3:25" ht="12" customHeight="1" x14ac:dyDescent="0.2">
      <c r="C791" s="85"/>
      <c r="D791" s="86"/>
      <c r="E791" s="83"/>
      <c r="F791" s="83"/>
      <c r="G791" s="83"/>
      <c r="H791" s="83"/>
      <c r="I791" s="83"/>
      <c r="K791" s="83"/>
      <c r="L791" s="83"/>
      <c r="M791" s="83"/>
      <c r="N791" s="223"/>
      <c r="O791" s="83"/>
      <c r="P791" s="83"/>
      <c r="Q791" s="83"/>
      <c r="R791" s="83"/>
      <c r="W791" s="83"/>
      <c r="X791" s="83"/>
      <c r="Y791" s="83"/>
    </row>
    <row r="792" spans="3:25" ht="12" customHeight="1" x14ac:dyDescent="0.2">
      <c r="C792" s="85"/>
      <c r="D792" s="86"/>
      <c r="E792" s="83"/>
      <c r="F792" s="83"/>
      <c r="G792" s="83"/>
      <c r="H792" s="83"/>
      <c r="I792" s="83"/>
      <c r="K792" s="83"/>
      <c r="L792" s="83"/>
      <c r="M792" s="83"/>
      <c r="N792" s="223"/>
      <c r="O792" s="83"/>
      <c r="P792" s="83"/>
      <c r="Q792" s="83"/>
      <c r="R792" s="83"/>
      <c r="W792" s="83"/>
      <c r="X792" s="83"/>
      <c r="Y792" s="83"/>
    </row>
    <row r="793" spans="3:25" ht="12" customHeight="1" x14ac:dyDescent="0.2">
      <c r="C793" s="85"/>
      <c r="D793" s="86"/>
      <c r="E793" s="83"/>
      <c r="F793" s="83"/>
      <c r="G793" s="83"/>
      <c r="H793" s="83"/>
      <c r="I793" s="83"/>
      <c r="K793" s="83"/>
      <c r="L793" s="83"/>
      <c r="M793" s="83"/>
      <c r="N793" s="223"/>
      <c r="O793" s="83"/>
      <c r="P793" s="83"/>
      <c r="Q793" s="83"/>
      <c r="R793" s="83"/>
      <c r="W793" s="83"/>
      <c r="X793" s="83"/>
      <c r="Y793" s="83"/>
    </row>
    <row r="794" spans="3:25" ht="12" customHeight="1" x14ac:dyDescent="0.2">
      <c r="C794" s="85"/>
      <c r="D794" s="86"/>
      <c r="E794" s="83"/>
      <c r="F794" s="83"/>
      <c r="G794" s="83"/>
      <c r="H794" s="83"/>
      <c r="I794" s="83"/>
      <c r="K794" s="83"/>
      <c r="L794" s="83"/>
      <c r="M794" s="83"/>
      <c r="N794" s="223"/>
      <c r="O794" s="83"/>
      <c r="P794" s="83"/>
      <c r="Q794" s="83"/>
      <c r="R794" s="83"/>
      <c r="W794" s="83"/>
      <c r="X794" s="83"/>
      <c r="Y794" s="83"/>
    </row>
    <row r="795" spans="3:25" ht="12" customHeight="1" x14ac:dyDescent="0.2">
      <c r="C795" s="85"/>
      <c r="D795" s="86"/>
      <c r="E795" s="83"/>
      <c r="F795" s="83"/>
      <c r="G795" s="83"/>
      <c r="H795" s="83"/>
      <c r="I795" s="83"/>
      <c r="K795" s="83"/>
      <c r="L795" s="83"/>
      <c r="M795" s="83"/>
      <c r="N795" s="223"/>
      <c r="O795" s="83"/>
      <c r="P795" s="83"/>
      <c r="Q795" s="83"/>
      <c r="R795" s="83"/>
      <c r="W795" s="83"/>
      <c r="X795" s="83"/>
      <c r="Y795" s="83"/>
    </row>
    <row r="796" spans="3:25" ht="12" customHeight="1" x14ac:dyDescent="0.2">
      <c r="C796" s="85"/>
      <c r="D796" s="86"/>
      <c r="E796" s="83"/>
      <c r="F796" s="83"/>
      <c r="G796" s="83"/>
      <c r="H796" s="83"/>
      <c r="I796" s="83"/>
      <c r="K796" s="83"/>
      <c r="L796" s="83"/>
      <c r="M796" s="83"/>
      <c r="N796" s="223"/>
      <c r="O796" s="83"/>
      <c r="P796" s="83"/>
      <c r="Q796" s="83"/>
      <c r="R796" s="83"/>
      <c r="W796" s="83"/>
      <c r="X796" s="83"/>
      <c r="Y796" s="83"/>
    </row>
    <row r="797" spans="3:25" ht="12" customHeight="1" x14ac:dyDescent="0.2">
      <c r="C797" s="85"/>
      <c r="D797" s="86"/>
      <c r="E797" s="83"/>
      <c r="F797" s="83"/>
      <c r="G797" s="83"/>
      <c r="H797" s="83"/>
      <c r="I797" s="83"/>
      <c r="K797" s="83"/>
      <c r="L797" s="83"/>
      <c r="M797" s="83"/>
      <c r="N797" s="223"/>
      <c r="O797" s="83"/>
      <c r="P797" s="83"/>
      <c r="Q797" s="83"/>
      <c r="R797" s="83"/>
      <c r="W797" s="83"/>
      <c r="X797" s="83"/>
      <c r="Y797" s="83"/>
    </row>
    <row r="798" spans="3:25" ht="12" customHeight="1" x14ac:dyDescent="0.2">
      <c r="C798" s="85"/>
      <c r="D798" s="86"/>
      <c r="E798" s="83"/>
      <c r="F798" s="83"/>
      <c r="G798" s="83"/>
      <c r="H798" s="83"/>
      <c r="I798" s="83"/>
      <c r="K798" s="83"/>
      <c r="L798" s="83"/>
      <c r="M798" s="83"/>
      <c r="N798" s="223"/>
      <c r="O798" s="83"/>
      <c r="P798" s="83"/>
      <c r="Q798" s="83"/>
      <c r="R798" s="83"/>
      <c r="W798" s="83"/>
      <c r="X798" s="83"/>
      <c r="Y798" s="83"/>
    </row>
    <row r="799" spans="3:25" ht="12" customHeight="1" x14ac:dyDescent="0.2">
      <c r="C799" s="85"/>
      <c r="D799" s="86"/>
      <c r="E799" s="83"/>
      <c r="F799" s="83"/>
      <c r="G799" s="83"/>
      <c r="H799" s="83"/>
      <c r="I799" s="83"/>
      <c r="K799" s="83"/>
      <c r="L799" s="83"/>
      <c r="M799" s="83"/>
      <c r="N799" s="223"/>
      <c r="O799" s="83"/>
      <c r="P799" s="83"/>
      <c r="Q799" s="83"/>
      <c r="R799" s="83"/>
      <c r="W799" s="83"/>
      <c r="X799" s="83"/>
      <c r="Y799" s="83"/>
    </row>
    <row r="800" spans="3:25" ht="12" customHeight="1" x14ac:dyDescent="0.2">
      <c r="C800" s="85"/>
      <c r="D800" s="86"/>
      <c r="E800" s="83"/>
      <c r="F800" s="83"/>
      <c r="G800" s="83"/>
      <c r="H800" s="83"/>
      <c r="I800" s="83"/>
      <c r="K800" s="83"/>
      <c r="L800" s="83"/>
      <c r="M800" s="83"/>
      <c r="N800" s="223"/>
      <c r="O800" s="83"/>
      <c r="P800" s="83"/>
      <c r="Q800" s="83"/>
      <c r="R800" s="83"/>
      <c r="W800" s="83"/>
      <c r="X800" s="83"/>
      <c r="Y800" s="83"/>
    </row>
    <row r="801" spans="3:25" ht="12" customHeight="1" x14ac:dyDescent="0.2">
      <c r="C801" s="85"/>
      <c r="D801" s="86"/>
      <c r="E801" s="83"/>
      <c r="F801" s="83"/>
      <c r="G801" s="83"/>
      <c r="H801" s="83"/>
      <c r="I801" s="83"/>
      <c r="K801" s="83"/>
      <c r="L801" s="83"/>
      <c r="M801" s="83"/>
      <c r="N801" s="223"/>
      <c r="O801" s="83"/>
      <c r="P801" s="83"/>
      <c r="Q801" s="83"/>
      <c r="R801" s="83"/>
      <c r="W801" s="83"/>
      <c r="X801" s="83"/>
      <c r="Y801" s="83"/>
    </row>
    <row r="802" spans="3:25" ht="12" customHeight="1" x14ac:dyDescent="0.2">
      <c r="C802" s="85"/>
      <c r="D802" s="86"/>
      <c r="E802" s="83"/>
      <c r="F802" s="83"/>
      <c r="G802" s="83"/>
      <c r="H802" s="83"/>
      <c r="I802" s="83"/>
      <c r="K802" s="83"/>
      <c r="L802" s="83"/>
      <c r="M802" s="83"/>
      <c r="N802" s="223"/>
      <c r="O802" s="83"/>
      <c r="P802" s="83"/>
      <c r="Q802" s="83"/>
      <c r="R802" s="83"/>
      <c r="W802" s="83"/>
      <c r="X802" s="83"/>
      <c r="Y802" s="83"/>
    </row>
    <row r="803" spans="3:25" ht="12" customHeight="1" x14ac:dyDescent="0.2">
      <c r="C803" s="85"/>
      <c r="D803" s="86"/>
      <c r="E803" s="83"/>
      <c r="F803" s="83"/>
      <c r="G803" s="83"/>
      <c r="H803" s="83"/>
      <c r="I803" s="83"/>
      <c r="K803" s="83"/>
      <c r="L803" s="83"/>
      <c r="M803" s="83"/>
      <c r="N803" s="223"/>
      <c r="O803" s="83"/>
      <c r="P803" s="83"/>
      <c r="Q803" s="83"/>
      <c r="R803" s="83"/>
      <c r="W803" s="83"/>
      <c r="X803" s="83"/>
      <c r="Y803" s="83"/>
    </row>
    <row r="804" spans="3:25" ht="12" customHeight="1" x14ac:dyDescent="0.2">
      <c r="C804" s="85"/>
      <c r="D804" s="86"/>
      <c r="E804" s="83"/>
      <c r="F804" s="83"/>
      <c r="G804" s="83"/>
      <c r="H804" s="83"/>
      <c r="I804" s="83"/>
      <c r="K804" s="83"/>
      <c r="L804" s="83"/>
      <c r="M804" s="83"/>
      <c r="N804" s="223"/>
      <c r="O804" s="83"/>
      <c r="P804" s="83"/>
      <c r="Q804" s="83"/>
      <c r="R804" s="83"/>
      <c r="W804" s="83"/>
      <c r="X804" s="83"/>
      <c r="Y804" s="83"/>
    </row>
    <row r="805" spans="3:25" ht="12" customHeight="1" x14ac:dyDescent="0.2">
      <c r="C805" s="85"/>
      <c r="D805" s="86"/>
      <c r="E805" s="83"/>
      <c r="F805" s="83"/>
      <c r="G805" s="83"/>
      <c r="H805" s="83"/>
      <c r="I805" s="83"/>
      <c r="K805" s="83"/>
      <c r="L805" s="83"/>
      <c r="M805" s="83"/>
      <c r="N805" s="223"/>
      <c r="O805" s="83"/>
      <c r="P805" s="83"/>
      <c r="Q805" s="83"/>
      <c r="R805" s="83"/>
      <c r="W805" s="83"/>
      <c r="X805" s="83"/>
      <c r="Y805" s="83"/>
    </row>
    <row r="806" spans="3:25" ht="12" customHeight="1" x14ac:dyDescent="0.2">
      <c r="C806" s="85"/>
      <c r="D806" s="86"/>
      <c r="E806" s="83"/>
      <c r="F806" s="83"/>
      <c r="G806" s="83"/>
      <c r="H806" s="83"/>
      <c r="I806" s="83"/>
      <c r="K806" s="83"/>
      <c r="L806" s="83"/>
      <c r="M806" s="83"/>
      <c r="N806" s="223"/>
      <c r="O806" s="83"/>
      <c r="P806" s="83"/>
      <c r="Q806" s="83"/>
      <c r="R806" s="83"/>
      <c r="W806" s="83"/>
      <c r="X806" s="83"/>
      <c r="Y806" s="83"/>
    </row>
    <row r="807" spans="3:25" ht="12" customHeight="1" x14ac:dyDescent="0.2">
      <c r="C807" s="85"/>
      <c r="D807" s="86"/>
      <c r="E807" s="83"/>
      <c r="F807" s="83"/>
      <c r="G807" s="83"/>
      <c r="H807" s="83"/>
      <c r="I807" s="83"/>
      <c r="K807" s="83"/>
      <c r="L807" s="83"/>
      <c r="M807" s="83"/>
      <c r="N807" s="223"/>
      <c r="O807" s="83"/>
      <c r="P807" s="83"/>
      <c r="Q807" s="83"/>
      <c r="R807" s="83"/>
      <c r="W807" s="83"/>
      <c r="X807" s="83"/>
      <c r="Y807" s="83"/>
    </row>
    <row r="808" spans="3:25" ht="12" customHeight="1" x14ac:dyDescent="0.2">
      <c r="C808" s="85"/>
      <c r="D808" s="86"/>
      <c r="E808" s="83"/>
      <c r="F808" s="83"/>
      <c r="G808" s="83"/>
      <c r="H808" s="83"/>
      <c r="I808" s="83"/>
      <c r="K808" s="83"/>
      <c r="L808" s="83"/>
      <c r="M808" s="83"/>
      <c r="N808" s="223"/>
      <c r="O808" s="83"/>
      <c r="P808" s="83"/>
      <c r="Q808" s="83"/>
      <c r="R808" s="83"/>
      <c r="W808" s="83"/>
      <c r="X808" s="83"/>
      <c r="Y808" s="83"/>
    </row>
    <row r="809" spans="3:25" ht="12" customHeight="1" x14ac:dyDescent="0.2">
      <c r="C809" s="85"/>
      <c r="D809" s="86"/>
      <c r="E809" s="83"/>
      <c r="F809" s="83"/>
      <c r="G809" s="83"/>
      <c r="H809" s="83"/>
      <c r="I809" s="83"/>
      <c r="K809" s="83"/>
      <c r="L809" s="83"/>
      <c r="M809" s="83"/>
      <c r="N809" s="223"/>
      <c r="O809" s="83"/>
      <c r="P809" s="83"/>
      <c r="Q809" s="83"/>
      <c r="R809" s="83"/>
      <c r="W809" s="83"/>
      <c r="X809" s="83"/>
      <c r="Y809" s="83"/>
    </row>
    <row r="810" spans="3:25" ht="12" customHeight="1" x14ac:dyDescent="0.2">
      <c r="C810" s="85"/>
      <c r="D810" s="86"/>
      <c r="E810" s="83"/>
      <c r="F810" s="83"/>
      <c r="G810" s="83"/>
      <c r="H810" s="83"/>
      <c r="I810" s="83"/>
      <c r="K810" s="83"/>
      <c r="L810" s="83"/>
      <c r="M810" s="83"/>
      <c r="N810" s="223"/>
      <c r="O810" s="83"/>
      <c r="P810" s="83"/>
      <c r="Q810" s="83"/>
      <c r="R810" s="83"/>
      <c r="W810" s="83"/>
      <c r="X810" s="83"/>
      <c r="Y810" s="83"/>
    </row>
    <row r="811" spans="3:25" ht="12" customHeight="1" x14ac:dyDescent="0.2">
      <c r="C811" s="85"/>
      <c r="D811" s="86"/>
      <c r="E811" s="83"/>
      <c r="F811" s="83"/>
      <c r="G811" s="83"/>
      <c r="H811" s="83"/>
      <c r="I811" s="83"/>
      <c r="K811" s="83"/>
      <c r="L811" s="83"/>
      <c r="M811" s="83"/>
      <c r="N811" s="223"/>
      <c r="O811" s="83"/>
      <c r="P811" s="83"/>
      <c r="Q811" s="83"/>
      <c r="R811" s="83"/>
      <c r="W811" s="83"/>
      <c r="X811" s="83"/>
      <c r="Y811" s="83"/>
    </row>
    <row r="812" spans="3:25" ht="12" customHeight="1" x14ac:dyDescent="0.2">
      <c r="C812" s="85"/>
      <c r="D812" s="86"/>
      <c r="E812" s="83"/>
      <c r="F812" s="83"/>
      <c r="G812" s="83"/>
      <c r="H812" s="83"/>
      <c r="I812" s="83"/>
      <c r="K812" s="83"/>
      <c r="L812" s="83"/>
      <c r="M812" s="83"/>
      <c r="N812" s="223"/>
      <c r="O812" s="83"/>
      <c r="P812" s="83"/>
      <c r="Q812" s="83"/>
      <c r="R812" s="83"/>
      <c r="W812" s="83"/>
      <c r="X812" s="83"/>
      <c r="Y812" s="83"/>
    </row>
    <row r="813" spans="3:25" ht="12" customHeight="1" x14ac:dyDescent="0.2">
      <c r="C813" s="85"/>
      <c r="D813" s="86"/>
      <c r="E813" s="83"/>
      <c r="F813" s="83"/>
      <c r="G813" s="83"/>
      <c r="H813" s="83"/>
      <c r="I813" s="83"/>
      <c r="K813" s="83"/>
      <c r="L813" s="83"/>
      <c r="M813" s="83"/>
      <c r="N813" s="223"/>
      <c r="O813" s="83"/>
      <c r="P813" s="83"/>
      <c r="Q813" s="83"/>
      <c r="R813" s="83"/>
      <c r="W813" s="83"/>
      <c r="X813" s="83"/>
      <c r="Y813" s="83"/>
    </row>
    <row r="814" spans="3:25" ht="12" customHeight="1" x14ac:dyDescent="0.2">
      <c r="C814" s="85"/>
      <c r="D814" s="86"/>
      <c r="E814" s="83"/>
      <c r="F814" s="83"/>
      <c r="G814" s="83"/>
      <c r="H814" s="83"/>
      <c r="I814" s="83"/>
      <c r="K814" s="83"/>
      <c r="L814" s="83"/>
      <c r="M814" s="83"/>
      <c r="N814" s="223"/>
      <c r="O814" s="83"/>
      <c r="P814" s="83"/>
      <c r="Q814" s="83"/>
      <c r="R814" s="83"/>
      <c r="W814" s="83"/>
      <c r="X814" s="83"/>
      <c r="Y814" s="83"/>
    </row>
    <row r="815" spans="3:25" ht="12" customHeight="1" x14ac:dyDescent="0.2">
      <c r="C815" s="85"/>
      <c r="D815" s="86"/>
      <c r="E815" s="83"/>
      <c r="F815" s="83"/>
      <c r="G815" s="83"/>
      <c r="H815" s="83"/>
      <c r="I815" s="83"/>
      <c r="K815" s="83"/>
      <c r="L815" s="83"/>
      <c r="M815" s="83"/>
      <c r="N815" s="223"/>
      <c r="O815" s="83"/>
      <c r="P815" s="83"/>
      <c r="Q815" s="83"/>
      <c r="R815" s="83"/>
      <c r="W815" s="83"/>
      <c r="X815" s="83"/>
      <c r="Y815" s="83"/>
    </row>
    <row r="816" spans="3:25" ht="12" customHeight="1" x14ac:dyDescent="0.2">
      <c r="C816" s="85"/>
      <c r="D816" s="86"/>
      <c r="E816" s="83"/>
      <c r="F816" s="83"/>
      <c r="G816" s="83"/>
      <c r="H816" s="83"/>
      <c r="I816" s="83"/>
      <c r="K816" s="83"/>
      <c r="L816" s="83"/>
      <c r="M816" s="83"/>
      <c r="N816" s="223"/>
      <c r="O816" s="83"/>
      <c r="P816" s="83"/>
      <c r="Q816" s="83"/>
      <c r="R816" s="83"/>
      <c r="W816" s="83"/>
      <c r="X816" s="83"/>
      <c r="Y816" s="83"/>
    </row>
    <row r="817" spans="3:25" ht="12" customHeight="1" x14ac:dyDescent="0.2">
      <c r="C817" s="85"/>
      <c r="D817" s="86"/>
      <c r="E817" s="83"/>
      <c r="F817" s="83"/>
      <c r="G817" s="83"/>
      <c r="H817" s="83"/>
      <c r="I817" s="83"/>
      <c r="K817" s="83"/>
      <c r="L817" s="83"/>
      <c r="M817" s="83"/>
      <c r="N817" s="223"/>
      <c r="O817" s="83"/>
      <c r="P817" s="83"/>
      <c r="Q817" s="83"/>
      <c r="R817" s="83"/>
      <c r="W817" s="83"/>
      <c r="X817" s="83"/>
      <c r="Y817" s="83"/>
    </row>
    <row r="818" spans="3:25" ht="12" customHeight="1" x14ac:dyDescent="0.2">
      <c r="C818" s="85"/>
      <c r="D818" s="86"/>
      <c r="E818" s="83"/>
      <c r="F818" s="83"/>
      <c r="G818" s="83"/>
      <c r="H818" s="83"/>
      <c r="I818" s="83"/>
      <c r="K818" s="83"/>
      <c r="L818" s="83"/>
      <c r="M818" s="83"/>
      <c r="N818" s="223"/>
      <c r="O818" s="83"/>
      <c r="P818" s="83"/>
      <c r="Q818" s="83"/>
      <c r="R818" s="83"/>
      <c r="W818" s="83"/>
      <c r="X818" s="83"/>
      <c r="Y818" s="83"/>
    </row>
    <row r="819" spans="3:25" ht="12" customHeight="1" x14ac:dyDescent="0.2">
      <c r="C819" s="85"/>
      <c r="D819" s="86"/>
      <c r="E819" s="83"/>
      <c r="F819" s="83"/>
      <c r="G819" s="83"/>
      <c r="H819" s="83"/>
      <c r="I819" s="83"/>
      <c r="K819" s="83"/>
      <c r="L819" s="83"/>
      <c r="M819" s="83"/>
      <c r="N819" s="223"/>
      <c r="O819" s="83"/>
      <c r="P819" s="83"/>
      <c r="Q819" s="83"/>
      <c r="R819" s="83"/>
      <c r="W819" s="83"/>
      <c r="X819" s="83"/>
      <c r="Y819" s="83"/>
    </row>
    <row r="820" spans="3:25" ht="12" customHeight="1" x14ac:dyDescent="0.2">
      <c r="C820" s="85"/>
      <c r="D820" s="86"/>
      <c r="E820" s="83"/>
      <c r="F820" s="83"/>
      <c r="G820" s="83"/>
      <c r="H820" s="83"/>
      <c r="I820" s="83"/>
      <c r="K820" s="83"/>
      <c r="L820" s="83"/>
      <c r="M820" s="83"/>
      <c r="N820" s="223"/>
      <c r="O820" s="83"/>
      <c r="P820" s="83"/>
      <c r="Q820" s="83"/>
      <c r="R820" s="83"/>
      <c r="W820" s="83"/>
      <c r="X820" s="83"/>
      <c r="Y820" s="83"/>
    </row>
    <row r="821" spans="3:25" ht="12" customHeight="1" x14ac:dyDescent="0.2">
      <c r="C821" s="85"/>
      <c r="D821" s="86"/>
      <c r="E821" s="83"/>
      <c r="F821" s="83"/>
      <c r="G821" s="83"/>
      <c r="H821" s="83"/>
      <c r="I821" s="83"/>
      <c r="K821" s="83"/>
      <c r="L821" s="83"/>
      <c r="M821" s="83"/>
      <c r="N821" s="223"/>
      <c r="O821" s="83"/>
      <c r="P821" s="83"/>
      <c r="Q821" s="83"/>
      <c r="R821" s="83"/>
      <c r="W821" s="83"/>
      <c r="X821" s="83"/>
      <c r="Y821" s="83"/>
    </row>
    <row r="822" spans="3:25" ht="12" customHeight="1" x14ac:dyDescent="0.2">
      <c r="C822" s="85"/>
      <c r="D822" s="86"/>
      <c r="E822" s="83"/>
      <c r="F822" s="83"/>
      <c r="G822" s="83"/>
      <c r="H822" s="83"/>
      <c r="I822" s="83"/>
      <c r="K822" s="83"/>
      <c r="L822" s="83"/>
      <c r="M822" s="83"/>
      <c r="N822" s="223"/>
      <c r="O822" s="83"/>
      <c r="P822" s="83"/>
      <c r="Q822" s="83"/>
      <c r="R822" s="83"/>
      <c r="W822" s="83"/>
      <c r="X822" s="83"/>
      <c r="Y822" s="83"/>
    </row>
    <row r="823" spans="3:25" ht="12" customHeight="1" x14ac:dyDescent="0.2">
      <c r="C823" s="85"/>
      <c r="D823" s="86"/>
      <c r="E823" s="83"/>
      <c r="F823" s="83"/>
      <c r="G823" s="83"/>
      <c r="H823" s="83"/>
      <c r="I823" s="83"/>
      <c r="K823" s="83"/>
      <c r="L823" s="83"/>
      <c r="M823" s="83"/>
      <c r="N823" s="223"/>
      <c r="O823" s="83"/>
      <c r="P823" s="83"/>
      <c r="Q823" s="83"/>
      <c r="R823" s="83"/>
      <c r="W823" s="83"/>
      <c r="X823" s="83"/>
      <c r="Y823" s="83"/>
    </row>
    <row r="824" spans="3:25" ht="12" customHeight="1" x14ac:dyDescent="0.2">
      <c r="C824" s="85"/>
      <c r="D824" s="86"/>
      <c r="E824" s="83"/>
      <c r="F824" s="83"/>
      <c r="G824" s="83"/>
      <c r="H824" s="83"/>
      <c r="I824" s="83"/>
      <c r="K824" s="83"/>
      <c r="L824" s="83"/>
      <c r="M824" s="83"/>
      <c r="N824" s="223"/>
      <c r="O824" s="83"/>
      <c r="P824" s="83"/>
      <c r="Q824" s="83"/>
      <c r="R824" s="83"/>
      <c r="W824" s="83"/>
      <c r="X824" s="83"/>
      <c r="Y824" s="83"/>
    </row>
    <row r="825" spans="3:25" ht="12" customHeight="1" x14ac:dyDescent="0.2">
      <c r="C825" s="85"/>
      <c r="D825" s="86"/>
      <c r="E825" s="83"/>
      <c r="F825" s="83"/>
      <c r="G825" s="83"/>
      <c r="H825" s="83"/>
      <c r="I825" s="83"/>
      <c r="K825" s="83"/>
      <c r="L825" s="83"/>
      <c r="M825" s="83"/>
      <c r="N825" s="223"/>
      <c r="O825" s="83"/>
      <c r="P825" s="83"/>
      <c r="Q825" s="83"/>
      <c r="R825" s="83"/>
      <c r="W825" s="83"/>
      <c r="X825" s="83"/>
      <c r="Y825" s="83"/>
    </row>
    <row r="826" spans="3:25" ht="12" customHeight="1" x14ac:dyDescent="0.2">
      <c r="C826" s="85"/>
      <c r="D826" s="86"/>
      <c r="E826" s="83"/>
      <c r="F826" s="83"/>
      <c r="G826" s="83"/>
      <c r="H826" s="83"/>
      <c r="I826" s="83"/>
      <c r="K826" s="83"/>
      <c r="L826" s="83"/>
      <c r="M826" s="83"/>
      <c r="N826" s="223"/>
      <c r="O826" s="83"/>
      <c r="P826" s="83"/>
      <c r="Q826" s="83"/>
      <c r="R826" s="83"/>
      <c r="W826" s="83"/>
      <c r="X826" s="83"/>
      <c r="Y826" s="83"/>
    </row>
    <row r="827" spans="3:25" ht="12" customHeight="1" x14ac:dyDescent="0.2">
      <c r="C827" s="85"/>
      <c r="D827" s="86"/>
      <c r="E827" s="83"/>
      <c r="F827" s="83"/>
      <c r="G827" s="83"/>
      <c r="H827" s="83"/>
      <c r="I827" s="83"/>
      <c r="K827" s="83"/>
      <c r="L827" s="83"/>
      <c r="M827" s="83"/>
      <c r="N827" s="223"/>
      <c r="O827" s="83"/>
      <c r="P827" s="83"/>
      <c r="Q827" s="83"/>
      <c r="R827" s="83"/>
      <c r="W827" s="83"/>
      <c r="X827" s="83"/>
      <c r="Y827" s="83"/>
    </row>
    <row r="828" spans="3:25" ht="12" customHeight="1" x14ac:dyDescent="0.2">
      <c r="C828" s="85"/>
      <c r="D828" s="86"/>
      <c r="E828" s="83"/>
      <c r="F828" s="83"/>
      <c r="G828" s="83"/>
      <c r="H828" s="83"/>
      <c r="I828" s="83"/>
      <c r="K828" s="83"/>
      <c r="L828" s="83"/>
      <c r="M828" s="83"/>
      <c r="N828" s="223"/>
      <c r="O828" s="83"/>
      <c r="P828" s="83"/>
      <c r="Q828" s="83"/>
      <c r="R828" s="83"/>
      <c r="W828" s="83"/>
      <c r="X828" s="83"/>
      <c r="Y828" s="83"/>
    </row>
    <row r="829" spans="3:25" ht="12" customHeight="1" x14ac:dyDescent="0.2">
      <c r="C829" s="85"/>
      <c r="D829" s="86"/>
      <c r="E829" s="83"/>
      <c r="F829" s="83"/>
      <c r="G829" s="83"/>
      <c r="H829" s="83"/>
      <c r="I829" s="83"/>
      <c r="K829" s="83"/>
      <c r="L829" s="83"/>
      <c r="M829" s="83"/>
      <c r="N829" s="223"/>
      <c r="O829" s="83"/>
      <c r="P829" s="83"/>
      <c r="Q829" s="83"/>
      <c r="R829" s="83"/>
      <c r="W829" s="83"/>
      <c r="X829" s="83"/>
      <c r="Y829" s="83"/>
    </row>
    <row r="830" spans="3:25" ht="12" customHeight="1" x14ac:dyDescent="0.2">
      <c r="C830" s="85"/>
      <c r="D830" s="86"/>
      <c r="E830" s="83"/>
      <c r="F830" s="83"/>
      <c r="G830" s="83"/>
      <c r="H830" s="83"/>
      <c r="I830" s="83"/>
      <c r="K830" s="83"/>
      <c r="L830" s="83"/>
      <c r="M830" s="83"/>
      <c r="N830" s="223"/>
      <c r="O830" s="83"/>
      <c r="P830" s="83"/>
      <c r="Q830" s="83"/>
      <c r="R830" s="83"/>
      <c r="W830" s="83"/>
      <c r="X830" s="83"/>
      <c r="Y830" s="83"/>
    </row>
    <row r="831" spans="3:25" ht="12" customHeight="1" x14ac:dyDescent="0.2">
      <c r="C831" s="85"/>
      <c r="D831" s="86"/>
      <c r="E831" s="83"/>
      <c r="F831" s="83"/>
      <c r="G831" s="83"/>
      <c r="H831" s="83"/>
      <c r="I831" s="83"/>
      <c r="K831" s="83"/>
      <c r="L831" s="83"/>
      <c r="M831" s="83"/>
      <c r="N831" s="223"/>
      <c r="O831" s="83"/>
      <c r="P831" s="83"/>
      <c r="Q831" s="83"/>
      <c r="R831" s="83"/>
      <c r="W831" s="83"/>
      <c r="X831" s="83"/>
      <c r="Y831" s="83"/>
    </row>
    <row r="832" spans="3:25" ht="12" customHeight="1" x14ac:dyDescent="0.2">
      <c r="C832" s="85"/>
      <c r="D832" s="86"/>
      <c r="E832" s="83"/>
      <c r="F832" s="83"/>
      <c r="G832" s="83"/>
      <c r="H832" s="83"/>
      <c r="I832" s="83"/>
      <c r="K832" s="83"/>
      <c r="L832" s="83"/>
      <c r="M832" s="83"/>
      <c r="N832" s="223"/>
      <c r="O832" s="83"/>
      <c r="P832" s="83"/>
      <c r="Q832" s="83"/>
      <c r="R832" s="83"/>
      <c r="W832" s="83"/>
      <c r="X832" s="83"/>
      <c r="Y832" s="83"/>
    </row>
    <row r="833" spans="3:25" ht="12" customHeight="1" x14ac:dyDescent="0.2">
      <c r="C833" s="85"/>
      <c r="D833" s="86"/>
      <c r="E833" s="83"/>
      <c r="F833" s="83"/>
      <c r="G833" s="83"/>
      <c r="H833" s="83"/>
      <c r="I833" s="83"/>
      <c r="K833" s="83"/>
      <c r="L833" s="83"/>
      <c r="M833" s="83"/>
      <c r="N833" s="223"/>
      <c r="O833" s="83"/>
      <c r="P833" s="83"/>
      <c r="Q833" s="83"/>
      <c r="R833" s="83"/>
      <c r="W833" s="83"/>
      <c r="X833" s="83"/>
      <c r="Y833" s="83"/>
    </row>
    <row r="834" spans="3:25" ht="12" customHeight="1" x14ac:dyDescent="0.2">
      <c r="C834" s="85"/>
      <c r="D834" s="86"/>
      <c r="E834" s="83"/>
      <c r="F834" s="83"/>
      <c r="G834" s="83"/>
      <c r="H834" s="83"/>
      <c r="I834" s="83"/>
      <c r="K834" s="83"/>
      <c r="L834" s="83"/>
      <c r="M834" s="83"/>
      <c r="N834" s="223"/>
      <c r="O834" s="83"/>
      <c r="P834" s="83"/>
      <c r="Q834" s="83"/>
      <c r="R834" s="83"/>
      <c r="W834" s="83"/>
      <c r="X834" s="83"/>
      <c r="Y834" s="83"/>
    </row>
    <row r="835" spans="3:25" ht="12" customHeight="1" x14ac:dyDescent="0.2">
      <c r="C835" s="85"/>
      <c r="D835" s="86"/>
      <c r="E835" s="83"/>
      <c r="F835" s="83"/>
      <c r="G835" s="83"/>
      <c r="H835" s="83"/>
      <c r="I835" s="83"/>
      <c r="K835" s="83"/>
      <c r="L835" s="83"/>
      <c r="M835" s="83"/>
      <c r="N835" s="223"/>
      <c r="O835" s="83"/>
      <c r="P835" s="83"/>
      <c r="Q835" s="83"/>
      <c r="R835" s="83"/>
      <c r="W835" s="83"/>
      <c r="X835" s="83"/>
      <c r="Y835" s="83"/>
    </row>
    <row r="836" spans="3:25" ht="12" customHeight="1" x14ac:dyDescent="0.2">
      <c r="C836" s="85"/>
      <c r="D836" s="86"/>
      <c r="E836" s="83"/>
      <c r="F836" s="83"/>
      <c r="G836" s="83"/>
      <c r="H836" s="83"/>
      <c r="I836" s="83"/>
      <c r="K836" s="83"/>
      <c r="L836" s="83"/>
      <c r="M836" s="83"/>
      <c r="N836" s="223"/>
      <c r="O836" s="83"/>
      <c r="P836" s="83"/>
      <c r="Q836" s="83"/>
      <c r="R836" s="83"/>
      <c r="W836" s="83"/>
      <c r="X836" s="83"/>
      <c r="Y836" s="83"/>
    </row>
    <row r="837" spans="3:25" ht="12" customHeight="1" x14ac:dyDescent="0.2">
      <c r="C837" s="85"/>
      <c r="D837" s="86"/>
      <c r="E837" s="83"/>
      <c r="F837" s="83"/>
      <c r="G837" s="83"/>
      <c r="H837" s="83"/>
      <c r="I837" s="83"/>
      <c r="K837" s="83"/>
      <c r="L837" s="83"/>
      <c r="M837" s="83"/>
      <c r="N837" s="223"/>
      <c r="O837" s="83"/>
      <c r="P837" s="83"/>
      <c r="Q837" s="83"/>
      <c r="R837" s="83"/>
      <c r="W837" s="83"/>
      <c r="X837" s="83"/>
      <c r="Y837" s="83"/>
    </row>
    <row r="838" spans="3:25" ht="12" customHeight="1" x14ac:dyDescent="0.2">
      <c r="C838" s="85"/>
      <c r="D838" s="86"/>
      <c r="E838" s="83"/>
      <c r="F838" s="83"/>
      <c r="G838" s="83"/>
      <c r="H838" s="83"/>
      <c r="I838" s="83"/>
      <c r="K838" s="83"/>
      <c r="L838" s="83"/>
      <c r="M838" s="83"/>
      <c r="N838" s="223"/>
      <c r="O838" s="83"/>
      <c r="P838" s="83"/>
      <c r="Q838" s="83"/>
      <c r="R838" s="83"/>
      <c r="W838" s="83"/>
      <c r="X838" s="83"/>
      <c r="Y838" s="83"/>
    </row>
    <row r="839" spans="3:25" ht="12" customHeight="1" x14ac:dyDescent="0.2">
      <c r="C839" s="85"/>
      <c r="D839" s="86"/>
      <c r="E839" s="83"/>
      <c r="F839" s="83"/>
      <c r="G839" s="83"/>
      <c r="H839" s="83"/>
      <c r="I839" s="83"/>
      <c r="K839" s="83"/>
      <c r="L839" s="83"/>
      <c r="M839" s="83"/>
      <c r="N839" s="223"/>
      <c r="O839" s="83"/>
      <c r="P839" s="83"/>
      <c r="Q839" s="83"/>
      <c r="R839" s="83"/>
      <c r="W839" s="83"/>
      <c r="X839" s="83"/>
      <c r="Y839" s="83"/>
    </row>
    <row r="840" spans="3:25" ht="12" customHeight="1" x14ac:dyDescent="0.2">
      <c r="C840" s="85"/>
      <c r="D840" s="86"/>
      <c r="E840" s="83"/>
      <c r="F840" s="83"/>
      <c r="G840" s="83"/>
      <c r="H840" s="83"/>
      <c r="I840" s="83"/>
      <c r="K840" s="83"/>
      <c r="L840" s="83"/>
      <c r="M840" s="83"/>
      <c r="N840" s="223"/>
      <c r="O840" s="83"/>
      <c r="P840" s="83"/>
      <c r="Q840" s="83"/>
      <c r="R840" s="83"/>
      <c r="W840" s="83"/>
      <c r="X840" s="83"/>
      <c r="Y840" s="83"/>
    </row>
    <row r="841" spans="3:25" ht="12" customHeight="1" x14ac:dyDescent="0.2">
      <c r="C841" s="85"/>
      <c r="D841" s="86"/>
      <c r="E841" s="83"/>
      <c r="F841" s="83"/>
      <c r="G841" s="83"/>
      <c r="H841" s="83"/>
      <c r="I841" s="83"/>
      <c r="K841" s="83"/>
      <c r="L841" s="83"/>
      <c r="M841" s="83"/>
      <c r="N841" s="223"/>
      <c r="O841" s="83"/>
      <c r="P841" s="83"/>
      <c r="Q841" s="83"/>
      <c r="R841" s="83"/>
      <c r="W841" s="83"/>
      <c r="X841" s="83"/>
      <c r="Y841" s="83"/>
    </row>
    <row r="842" spans="3:25" ht="12" customHeight="1" x14ac:dyDescent="0.2">
      <c r="C842" s="85"/>
      <c r="D842" s="86"/>
      <c r="E842" s="83"/>
      <c r="F842" s="83"/>
      <c r="G842" s="83"/>
      <c r="H842" s="83"/>
      <c r="I842" s="83"/>
      <c r="K842" s="83"/>
      <c r="L842" s="83"/>
      <c r="M842" s="83"/>
      <c r="N842" s="223"/>
      <c r="O842" s="83"/>
      <c r="P842" s="83"/>
      <c r="Q842" s="83"/>
      <c r="R842" s="83"/>
      <c r="W842" s="83"/>
      <c r="X842" s="83"/>
      <c r="Y842" s="83"/>
    </row>
    <row r="843" spans="3:25" ht="12" customHeight="1" x14ac:dyDescent="0.2">
      <c r="C843" s="85"/>
      <c r="D843" s="86"/>
      <c r="E843" s="83"/>
      <c r="F843" s="83"/>
      <c r="G843" s="83"/>
      <c r="H843" s="83"/>
      <c r="I843" s="83"/>
      <c r="K843" s="83"/>
      <c r="L843" s="83"/>
      <c r="M843" s="83"/>
      <c r="N843" s="223"/>
      <c r="O843" s="83"/>
      <c r="P843" s="83"/>
      <c r="Q843" s="83"/>
      <c r="R843" s="83"/>
      <c r="W843" s="83"/>
      <c r="X843" s="83"/>
      <c r="Y843" s="83"/>
    </row>
    <row r="844" spans="3:25" ht="12" customHeight="1" x14ac:dyDescent="0.2">
      <c r="C844" s="85"/>
      <c r="D844" s="86"/>
      <c r="E844" s="83"/>
      <c r="F844" s="83"/>
      <c r="G844" s="83"/>
      <c r="H844" s="83"/>
      <c r="I844" s="83"/>
      <c r="K844" s="83"/>
      <c r="L844" s="83"/>
      <c r="M844" s="83"/>
      <c r="N844" s="223"/>
      <c r="O844" s="83"/>
      <c r="P844" s="83"/>
      <c r="Q844" s="83"/>
      <c r="R844" s="83"/>
      <c r="W844" s="83"/>
      <c r="X844" s="83"/>
      <c r="Y844" s="83"/>
    </row>
    <row r="845" spans="3:25" ht="12" customHeight="1" x14ac:dyDescent="0.2">
      <c r="C845" s="85"/>
      <c r="D845" s="86"/>
      <c r="E845" s="83"/>
      <c r="F845" s="83"/>
      <c r="G845" s="83"/>
      <c r="H845" s="83"/>
      <c r="I845" s="83"/>
      <c r="K845" s="83"/>
      <c r="L845" s="83"/>
      <c r="M845" s="83"/>
      <c r="N845" s="223"/>
      <c r="O845" s="83"/>
      <c r="P845" s="83"/>
      <c r="Q845" s="83"/>
      <c r="R845" s="83"/>
      <c r="W845" s="83"/>
      <c r="X845" s="83"/>
      <c r="Y845" s="83"/>
    </row>
    <row r="846" spans="3:25" ht="12" customHeight="1" x14ac:dyDescent="0.2">
      <c r="C846" s="85"/>
      <c r="D846" s="86"/>
      <c r="E846" s="83"/>
      <c r="F846" s="83"/>
      <c r="G846" s="83"/>
      <c r="H846" s="83"/>
      <c r="I846" s="83"/>
      <c r="K846" s="83"/>
      <c r="L846" s="83"/>
      <c r="M846" s="83"/>
      <c r="N846" s="223"/>
      <c r="O846" s="83"/>
      <c r="P846" s="83"/>
      <c r="Q846" s="83"/>
      <c r="R846" s="83"/>
      <c r="W846" s="83"/>
      <c r="X846" s="83"/>
      <c r="Y846" s="83"/>
    </row>
    <row r="847" spans="3:25" ht="12" customHeight="1" x14ac:dyDescent="0.2">
      <c r="C847" s="85"/>
      <c r="D847" s="86"/>
      <c r="E847" s="83"/>
      <c r="F847" s="83"/>
      <c r="G847" s="83"/>
      <c r="H847" s="83"/>
      <c r="I847" s="83"/>
      <c r="K847" s="83"/>
      <c r="L847" s="83"/>
      <c r="M847" s="83"/>
      <c r="N847" s="223"/>
      <c r="O847" s="83"/>
      <c r="P847" s="83"/>
      <c r="Q847" s="83"/>
      <c r="R847" s="83"/>
      <c r="W847" s="83"/>
      <c r="X847" s="83"/>
      <c r="Y847" s="83"/>
    </row>
    <row r="848" spans="3:25" ht="12" customHeight="1" x14ac:dyDescent="0.2">
      <c r="C848" s="85"/>
      <c r="D848" s="86"/>
      <c r="E848" s="83"/>
      <c r="F848" s="83"/>
      <c r="G848" s="83"/>
      <c r="H848" s="83"/>
      <c r="I848" s="83"/>
      <c r="K848" s="83"/>
      <c r="L848" s="83"/>
      <c r="M848" s="83"/>
      <c r="N848" s="223"/>
      <c r="O848" s="83"/>
      <c r="P848" s="83"/>
      <c r="Q848" s="83"/>
      <c r="R848" s="83"/>
      <c r="W848" s="83"/>
      <c r="X848" s="83"/>
      <c r="Y848" s="83"/>
    </row>
    <row r="849" spans="3:25" ht="12" customHeight="1" x14ac:dyDescent="0.2">
      <c r="C849" s="85"/>
      <c r="D849" s="86"/>
      <c r="E849" s="83"/>
      <c r="F849" s="83"/>
      <c r="G849" s="83"/>
      <c r="H849" s="83"/>
      <c r="I849" s="83"/>
      <c r="K849" s="83"/>
      <c r="L849" s="83"/>
      <c r="M849" s="83"/>
      <c r="N849" s="223"/>
      <c r="O849" s="83"/>
      <c r="P849" s="83"/>
      <c r="Q849" s="83"/>
      <c r="R849" s="83"/>
      <c r="W849" s="83"/>
      <c r="X849" s="83"/>
      <c r="Y849" s="83"/>
    </row>
    <row r="850" spans="3:25" ht="12" customHeight="1" x14ac:dyDescent="0.2">
      <c r="C850" s="85"/>
      <c r="D850" s="86"/>
      <c r="E850" s="83"/>
      <c r="F850" s="83"/>
      <c r="G850" s="83"/>
      <c r="H850" s="83"/>
      <c r="I850" s="83"/>
      <c r="K850" s="83"/>
      <c r="L850" s="83"/>
      <c r="M850" s="83"/>
      <c r="N850" s="223"/>
      <c r="O850" s="83"/>
      <c r="P850" s="83"/>
      <c r="Q850" s="83"/>
      <c r="R850" s="83"/>
      <c r="W850" s="83"/>
      <c r="X850" s="83"/>
      <c r="Y850" s="83"/>
    </row>
    <row r="851" spans="3:25" ht="12" customHeight="1" x14ac:dyDescent="0.2">
      <c r="C851" s="85"/>
      <c r="D851" s="86"/>
      <c r="E851" s="83"/>
      <c r="F851" s="83"/>
      <c r="G851" s="83"/>
      <c r="H851" s="83"/>
      <c r="I851" s="83"/>
      <c r="K851" s="83"/>
      <c r="L851" s="83"/>
      <c r="M851" s="83"/>
      <c r="N851" s="223"/>
      <c r="O851" s="83"/>
      <c r="P851" s="83"/>
      <c r="Q851" s="83"/>
      <c r="R851" s="83"/>
      <c r="W851" s="83"/>
      <c r="X851" s="83"/>
      <c r="Y851" s="83"/>
    </row>
    <row r="852" spans="3:25" ht="12" customHeight="1" x14ac:dyDescent="0.2">
      <c r="C852" s="85"/>
      <c r="D852" s="86"/>
      <c r="E852" s="83"/>
      <c r="F852" s="83"/>
      <c r="G852" s="83"/>
      <c r="H852" s="83"/>
      <c r="I852" s="83"/>
      <c r="K852" s="83"/>
      <c r="L852" s="83"/>
      <c r="M852" s="83"/>
      <c r="N852" s="223"/>
      <c r="O852" s="83"/>
      <c r="P852" s="83"/>
      <c r="Q852" s="83"/>
      <c r="R852" s="83"/>
      <c r="W852" s="83"/>
      <c r="X852" s="83"/>
      <c r="Y852" s="83"/>
    </row>
    <row r="853" spans="3:25" ht="12" customHeight="1" x14ac:dyDescent="0.2">
      <c r="C853" s="85"/>
      <c r="D853" s="86"/>
      <c r="E853" s="83"/>
      <c r="F853" s="83"/>
      <c r="G853" s="83"/>
      <c r="H853" s="83"/>
      <c r="I853" s="83"/>
      <c r="K853" s="83"/>
      <c r="L853" s="83"/>
      <c r="M853" s="83"/>
      <c r="N853" s="223"/>
      <c r="O853" s="83"/>
      <c r="P853" s="83"/>
      <c r="Q853" s="83"/>
      <c r="R853" s="83"/>
      <c r="W853" s="83"/>
      <c r="X853" s="83"/>
      <c r="Y853" s="83"/>
    </row>
    <row r="854" spans="3:25" ht="12" customHeight="1" x14ac:dyDescent="0.2">
      <c r="C854" s="85"/>
      <c r="D854" s="86"/>
      <c r="E854" s="83"/>
      <c r="F854" s="83"/>
      <c r="G854" s="83"/>
      <c r="H854" s="83"/>
      <c r="I854" s="83"/>
      <c r="K854" s="83"/>
      <c r="L854" s="83"/>
      <c r="M854" s="83"/>
      <c r="N854" s="223"/>
      <c r="O854" s="83"/>
      <c r="P854" s="83"/>
      <c r="Q854" s="83"/>
      <c r="R854" s="83"/>
      <c r="W854" s="83"/>
      <c r="X854" s="83"/>
      <c r="Y854" s="83"/>
    </row>
    <row r="855" spans="3:25" ht="12" customHeight="1" x14ac:dyDescent="0.2">
      <c r="C855" s="85"/>
      <c r="D855" s="86"/>
      <c r="E855" s="83"/>
      <c r="F855" s="83"/>
      <c r="G855" s="83"/>
      <c r="H855" s="83"/>
      <c r="I855" s="83"/>
      <c r="K855" s="83"/>
      <c r="L855" s="83"/>
      <c r="M855" s="83"/>
      <c r="N855" s="223"/>
      <c r="O855" s="83"/>
      <c r="P855" s="83"/>
      <c r="Q855" s="83"/>
      <c r="R855" s="83"/>
      <c r="W855" s="83"/>
      <c r="X855" s="83"/>
      <c r="Y855" s="83"/>
    </row>
    <row r="856" spans="3:25" ht="12" customHeight="1" x14ac:dyDescent="0.2">
      <c r="C856" s="85"/>
      <c r="D856" s="86"/>
      <c r="E856" s="83"/>
      <c r="F856" s="83"/>
      <c r="G856" s="83"/>
      <c r="H856" s="83"/>
      <c r="I856" s="83"/>
      <c r="K856" s="83"/>
      <c r="L856" s="83"/>
      <c r="M856" s="83"/>
      <c r="N856" s="223"/>
      <c r="O856" s="83"/>
      <c r="P856" s="83"/>
      <c r="Q856" s="83"/>
      <c r="R856" s="83"/>
      <c r="W856" s="83"/>
      <c r="X856" s="83"/>
      <c r="Y856" s="83"/>
    </row>
    <row r="857" spans="3:25" ht="12" customHeight="1" x14ac:dyDescent="0.2">
      <c r="C857" s="85"/>
      <c r="D857" s="86"/>
      <c r="E857" s="83"/>
      <c r="F857" s="83"/>
      <c r="G857" s="83"/>
      <c r="H857" s="83"/>
      <c r="I857" s="83"/>
      <c r="K857" s="83"/>
      <c r="L857" s="83"/>
      <c r="M857" s="83"/>
      <c r="N857" s="223"/>
      <c r="O857" s="83"/>
      <c r="P857" s="83"/>
      <c r="Q857" s="83"/>
      <c r="R857" s="83"/>
      <c r="W857" s="83"/>
      <c r="X857" s="83"/>
      <c r="Y857" s="83"/>
    </row>
    <row r="858" spans="3:25" ht="12" customHeight="1" x14ac:dyDescent="0.2">
      <c r="C858" s="85"/>
      <c r="D858" s="86"/>
      <c r="E858" s="83"/>
      <c r="F858" s="83"/>
      <c r="G858" s="83"/>
      <c r="H858" s="83"/>
      <c r="I858" s="83"/>
      <c r="K858" s="83"/>
      <c r="L858" s="83"/>
      <c r="M858" s="83"/>
      <c r="N858" s="223"/>
      <c r="O858" s="83"/>
      <c r="P858" s="83"/>
      <c r="Q858" s="83"/>
      <c r="R858" s="83"/>
      <c r="W858" s="83"/>
      <c r="X858" s="83"/>
      <c r="Y858" s="83"/>
    </row>
    <row r="859" spans="3:25" ht="12" customHeight="1" x14ac:dyDescent="0.2">
      <c r="C859" s="85"/>
      <c r="D859" s="86"/>
      <c r="E859" s="83"/>
      <c r="F859" s="83"/>
      <c r="G859" s="83"/>
      <c r="H859" s="83"/>
      <c r="I859" s="83"/>
      <c r="K859" s="83"/>
      <c r="L859" s="83"/>
      <c r="M859" s="83"/>
      <c r="N859" s="223"/>
      <c r="O859" s="83"/>
      <c r="P859" s="83"/>
      <c r="Q859" s="83"/>
      <c r="R859" s="83"/>
      <c r="W859" s="83"/>
      <c r="X859" s="83"/>
      <c r="Y859" s="83"/>
    </row>
    <row r="860" spans="3:25" ht="12" customHeight="1" x14ac:dyDescent="0.2">
      <c r="C860" s="85"/>
      <c r="D860" s="86"/>
      <c r="E860" s="83"/>
      <c r="F860" s="83"/>
      <c r="G860" s="83"/>
      <c r="H860" s="83"/>
      <c r="I860" s="83"/>
      <c r="K860" s="83"/>
      <c r="L860" s="83"/>
      <c r="M860" s="83"/>
      <c r="N860" s="223"/>
      <c r="O860" s="83"/>
      <c r="P860" s="83"/>
      <c r="Q860" s="83"/>
      <c r="R860" s="83"/>
      <c r="W860" s="83"/>
      <c r="X860" s="83"/>
      <c r="Y860" s="83"/>
    </row>
    <row r="861" spans="3:25" ht="12" customHeight="1" x14ac:dyDescent="0.2">
      <c r="C861" s="85"/>
      <c r="D861" s="86"/>
      <c r="E861" s="83"/>
      <c r="F861" s="83"/>
      <c r="G861" s="83"/>
      <c r="H861" s="83"/>
      <c r="I861" s="83"/>
      <c r="K861" s="83"/>
      <c r="L861" s="83"/>
      <c r="M861" s="83"/>
      <c r="N861" s="223"/>
      <c r="O861" s="83"/>
      <c r="P861" s="83"/>
      <c r="Q861" s="83"/>
      <c r="R861" s="83"/>
      <c r="W861" s="83"/>
      <c r="X861" s="83"/>
      <c r="Y861" s="83"/>
    </row>
    <row r="862" spans="3:25" ht="12" customHeight="1" x14ac:dyDescent="0.2">
      <c r="C862" s="85"/>
      <c r="D862" s="86"/>
      <c r="E862" s="83"/>
      <c r="F862" s="83"/>
      <c r="G862" s="83"/>
      <c r="H862" s="83"/>
      <c r="I862" s="83"/>
      <c r="K862" s="83"/>
      <c r="L862" s="83"/>
      <c r="M862" s="83"/>
      <c r="N862" s="223"/>
      <c r="O862" s="83"/>
      <c r="P862" s="83"/>
      <c r="Q862" s="83"/>
      <c r="R862" s="83"/>
      <c r="W862" s="83"/>
      <c r="X862" s="83"/>
      <c r="Y862" s="83"/>
    </row>
    <row r="863" spans="3:25" ht="12" customHeight="1" x14ac:dyDescent="0.2">
      <c r="C863" s="85"/>
      <c r="D863" s="86"/>
      <c r="E863" s="83"/>
      <c r="F863" s="83"/>
      <c r="G863" s="83"/>
      <c r="H863" s="83"/>
      <c r="I863" s="83"/>
      <c r="K863" s="83"/>
      <c r="L863" s="83"/>
      <c r="M863" s="83"/>
      <c r="N863" s="223"/>
      <c r="O863" s="83"/>
      <c r="P863" s="83"/>
      <c r="Q863" s="83"/>
      <c r="R863" s="83"/>
      <c r="W863" s="83"/>
      <c r="X863" s="83"/>
      <c r="Y863" s="83"/>
    </row>
    <row r="864" spans="3:25" ht="12" customHeight="1" x14ac:dyDescent="0.2">
      <c r="C864" s="85"/>
      <c r="D864" s="86"/>
      <c r="E864" s="83"/>
      <c r="F864" s="83"/>
      <c r="G864" s="83"/>
      <c r="H864" s="83"/>
      <c r="I864" s="83"/>
      <c r="K864" s="83"/>
      <c r="L864" s="83"/>
      <c r="M864" s="83"/>
      <c r="N864" s="223"/>
      <c r="O864" s="83"/>
      <c r="P864" s="83"/>
      <c r="Q864" s="83"/>
      <c r="R864" s="83"/>
      <c r="W864" s="83"/>
      <c r="X864" s="83"/>
      <c r="Y864" s="83"/>
    </row>
    <row r="865" spans="3:25" ht="12" customHeight="1" x14ac:dyDescent="0.2">
      <c r="C865" s="85"/>
      <c r="D865" s="86"/>
      <c r="E865" s="83"/>
      <c r="F865" s="83"/>
      <c r="G865" s="83"/>
      <c r="H865" s="83"/>
      <c r="I865" s="83"/>
      <c r="K865" s="83"/>
      <c r="L865" s="83"/>
      <c r="M865" s="83"/>
      <c r="N865" s="223"/>
      <c r="O865" s="83"/>
      <c r="P865" s="83"/>
      <c r="Q865" s="83"/>
      <c r="R865" s="83"/>
      <c r="W865" s="83"/>
      <c r="X865" s="83"/>
      <c r="Y865" s="83"/>
    </row>
    <row r="866" spans="3:25" ht="12" customHeight="1" x14ac:dyDescent="0.2">
      <c r="C866" s="85"/>
      <c r="D866" s="86"/>
      <c r="E866" s="83"/>
      <c r="F866" s="83"/>
      <c r="G866" s="83"/>
      <c r="H866" s="83"/>
      <c r="I866" s="83"/>
      <c r="K866" s="83"/>
      <c r="L866" s="83"/>
      <c r="M866" s="83"/>
      <c r="N866" s="223"/>
      <c r="O866" s="83"/>
      <c r="P866" s="83"/>
      <c r="Q866" s="83"/>
      <c r="R866" s="83"/>
      <c r="W866" s="83"/>
      <c r="X866" s="83"/>
      <c r="Y866" s="83"/>
    </row>
    <row r="867" spans="3:25" ht="12" customHeight="1" x14ac:dyDescent="0.2">
      <c r="C867" s="85"/>
      <c r="D867" s="86"/>
      <c r="E867" s="83"/>
      <c r="F867" s="83"/>
      <c r="G867" s="83"/>
      <c r="H867" s="83"/>
      <c r="I867" s="83"/>
      <c r="K867" s="83"/>
      <c r="L867" s="83"/>
      <c r="M867" s="83"/>
      <c r="N867" s="223"/>
      <c r="O867" s="83"/>
      <c r="P867" s="83"/>
      <c r="Q867" s="83"/>
      <c r="R867" s="83"/>
      <c r="W867" s="83"/>
      <c r="X867" s="83"/>
      <c r="Y867" s="83"/>
    </row>
    <row r="868" spans="3:25" ht="12" customHeight="1" x14ac:dyDescent="0.2">
      <c r="C868" s="85"/>
      <c r="D868" s="86"/>
      <c r="E868" s="83"/>
      <c r="F868" s="83"/>
      <c r="G868" s="83"/>
      <c r="H868" s="83"/>
      <c r="I868" s="83"/>
      <c r="K868" s="83"/>
      <c r="L868" s="83"/>
      <c r="M868" s="83"/>
      <c r="N868" s="223"/>
      <c r="O868" s="83"/>
      <c r="P868" s="83"/>
      <c r="Q868" s="83"/>
      <c r="R868" s="83"/>
      <c r="W868" s="83"/>
      <c r="X868" s="83"/>
      <c r="Y868" s="83"/>
    </row>
    <row r="869" spans="3:25" ht="12" customHeight="1" x14ac:dyDescent="0.2">
      <c r="C869" s="85"/>
      <c r="D869" s="86"/>
      <c r="E869" s="83"/>
      <c r="F869" s="83"/>
      <c r="G869" s="83"/>
      <c r="H869" s="83"/>
      <c r="I869" s="83"/>
      <c r="K869" s="83"/>
      <c r="L869" s="83"/>
      <c r="M869" s="83"/>
      <c r="N869" s="223"/>
      <c r="O869" s="83"/>
      <c r="P869" s="83"/>
      <c r="Q869" s="83"/>
      <c r="R869" s="83"/>
      <c r="W869" s="83"/>
      <c r="X869" s="83"/>
      <c r="Y869" s="83"/>
    </row>
    <row r="870" spans="3:25" ht="12" customHeight="1" x14ac:dyDescent="0.2">
      <c r="C870" s="85"/>
      <c r="D870" s="86"/>
      <c r="E870" s="83"/>
      <c r="F870" s="83"/>
      <c r="G870" s="83"/>
      <c r="H870" s="83"/>
      <c r="I870" s="83"/>
      <c r="K870" s="83"/>
      <c r="L870" s="83"/>
      <c r="M870" s="83"/>
      <c r="N870" s="223"/>
      <c r="O870" s="83"/>
      <c r="P870" s="83"/>
      <c r="Q870" s="83"/>
      <c r="R870" s="83"/>
      <c r="W870" s="83"/>
      <c r="X870" s="83"/>
      <c r="Y870" s="83"/>
    </row>
    <row r="871" spans="3:25" ht="12" customHeight="1" x14ac:dyDescent="0.2">
      <c r="C871" s="85"/>
      <c r="D871" s="86"/>
      <c r="E871" s="83"/>
      <c r="F871" s="83"/>
      <c r="G871" s="83"/>
      <c r="H871" s="83"/>
      <c r="I871" s="83"/>
      <c r="K871" s="83"/>
      <c r="L871" s="83"/>
      <c r="M871" s="83"/>
      <c r="N871" s="223"/>
      <c r="O871" s="83"/>
      <c r="P871" s="83"/>
      <c r="Q871" s="83"/>
      <c r="R871" s="83"/>
      <c r="W871" s="83"/>
      <c r="X871" s="83"/>
      <c r="Y871" s="83"/>
    </row>
    <row r="872" spans="3:25" ht="12" customHeight="1" x14ac:dyDescent="0.2">
      <c r="C872" s="85"/>
      <c r="D872" s="86"/>
      <c r="E872" s="83"/>
      <c r="F872" s="83"/>
      <c r="G872" s="83"/>
      <c r="H872" s="83"/>
      <c r="I872" s="83"/>
      <c r="K872" s="83"/>
      <c r="L872" s="83"/>
      <c r="M872" s="83"/>
      <c r="N872" s="223"/>
      <c r="O872" s="83"/>
      <c r="P872" s="83"/>
      <c r="Q872" s="83"/>
      <c r="R872" s="83"/>
      <c r="W872" s="83"/>
      <c r="X872" s="83"/>
      <c r="Y872" s="83"/>
    </row>
    <row r="873" spans="3:25" ht="12" customHeight="1" x14ac:dyDescent="0.2">
      <c r="C873" s="85"/>
      <c r="D873" s="86"/>
      <c r="E873" s="83"/>
      <c r="F873" s="83"/>
      <c r="G873" s="83"/>
      <c r="H873" s="83"/>
      <c r="I873" s="83"/>
      <c r="K873" s="83"/>
      <c r="L873" s="83"/>
      <c r="M873" s="83"/>
      <c r="N873" s="223"/>
      <c r="O873" s="83"/>
      <c r="P873" s="83"/>
      <c r="Q873" s="83"/>
      <c r="R873" s="83"/>
      <c r="W873" s="83"/>
      <c r="X873" s="83"/>
      <c r="Y873" s="83"/>
    </row>
    <row r="874" spans="3:25" ht="12" customHeight="1" x14ac:dyDescent="0.2">
      <c r="C874" s="85"/>
      <c r="D874" s="86"/>
      <c r="E874" s="83"/>
      <c r="F874" s="83"/>
      <c r="G874" s="83"/>
      <c r="H874" s="83"/>
      <c r="I874" s="83"/>
      <c r="K874" s="83"/>
      <c r="L874" s="83"/>
      <c r="M874" s="83"/>
      <c r="N874" s="223"/>
      <c r="O874" s="83"/>
      <c r="P874" s="83"/>
      <c r="Q874" s="83"/>
      <c r="R874" s="83"/>
      <c r="W874" s="83"/>
      <c r="X874" s="83"/>
      <c r="Y874" s="83"/>
    </row>
    <row r="875" spans="3:25" ht="12" customHeight="1" x14ac:dyDescent="0.2">
      <c r="C875" s="85"/>
      <c r="D875" s="86"/>
      <c r="E875" s="83"/>
      <c r="F875" s="83"/>
      <c r="G875" s="83"/>
      <c r="H875" s="83"/>
      <c r="I875" s="83"/>
      <c r="K875" s="83"/>
      <c r="L875" s="83"/>
      <c r="M875" s="83"/>
      <c r="N875" s="223"/>
      <c r="O875" s="83"/>
      <c r="P875" s="83"/>
      <c r="Q875" s="83"/>
      <c r="R875" s="83"/>
      <c r="W875" s="83"/>
      <c r="X875" s="83"/>
      <c r="Y875" s="83"/>
    </row>
    <row r="876" spans="3:25" ht="12" customHeight="1" x14ac:dyDescent="0.2">
      <c r="C876" s="85"/>
      <c r="D876" s="86"/>
      <c r="E876" s="83"/>
      <c r="F876" s="83"/>
      <c r="G876" s="83"/>
      <c r="H876" s="83"/>
      <c r="I876" s="83"/>
      <c r="K876" s="83"/>
      <c r="L876" s="83"/>
      <c r="M876" s="83"/>
      <c r="N876" s="223"/>
      <c r="O876" s="83"/>
      <c r="P876" s="83"/>
      <c r="Q876" s="83"/>
      <c r="R876" s="83"/>
      <c r="W876" s="83"/>
      <c r="X876" s="83"/>
      <c r="Y876" s="83"/>
    </row>
    <row r="877" spans="3:25" ht="12" customHeight="1" x14ac:dyDescent="0.2">
      <c r="C877" s="85"/>
      <c r="D877" s="86"/>
      <c r="E877" s="83"/>
      <c r="F877" s="83"/>
      <c r="G877" s="83"/>
      <c r="H877" s="83"/>
      <c r="I877" s="83"/>
      <c r="K877" s="83"/>
      <c r="L877" s="83"/>
      <c r="M877" s="83"/>
      <c r="N877" s="223"/>
      <c r="O877" s="83"/>
      <c r="P877" s="83"/>
      <c r="Q877" s="83"/>
      <c r="R877" s="83"/>
      <c r="W877" s="83"/>
      <c r="X877" s="83"/>
      <c r="Y877" s="83"/>
    </row>
    <row r="878" spans="3:25" ht="12" customHeight="1" x14ac:dyDescent="0.2">
      <c r="C878" s="85"/>
      <c r="D878" s="86"/>
      <c r="E878" s="83"/>
      <c r="F878" s="83"/>
      <c r="G878" s="83"/>
      <c r="H878" s="83"/>
      <c r="I878" s="83"/>
      <c r="K878" s="83"/>
      <c r="L878" s="83"/>
      <c r="M878" s="83"/>
      <c r="N878" s="223"/>
      <c r="O878" s="83"/>
      <c r="P878" s="83"/>
      <c r="Q878" s="83"/>
      <c r="R878" s="83"/>
      <c r="W878" s="83"/>
      <c r="X878" s="83"/>
      <c r="Y878" s="83"/>
    </row>
    <row r="879" spans="3:25" ht="12" customHeight="1" x14ac:dyDescent="0.2">
      <c r="C879" s="85"/>
      <c r="D879" s="86"/>
      <c r="E879" s="83"/>
      <c r="F879" s="83"/>
      <c r="G879" s="83"/>
      <c r="H879" s="83"/>
      <c r="I879" s="83"/>
      <c r="K879" s="83"/>
      <c r="L879" s="83"/>
      <c r="M879" s="83"/>
      <c r="N879" s="223"/>
      <c r="O879" s="83"/>
      <c r="P879" s="83"/>
      <c r="Q879" s="83"/>
      <c r="R879" s="83"/>
      <c r="W879" s="83"/>
      <c r="X879" s="83"/>
      <c r="Y879" s="83"/>
    </row>
    <row r="880" spans="3:25" ht="12" customHeight="1" x14ac:dyDescent="0.2">
      <c r="C880" s="85"/>
      <c r="D880" s="86"/>
      <c r="E880" s="83"/>
      <c r="F880" s="83"/>
      <c r="G880" s="83"/>
      <c r="H880" s="83"/>
      <c r="I880" s="83"/>
      <c r="K880" s="83"/>
      <c r="L880" s="83"/>
      <c r="M880" s="83"/>
      <c r="N880" s="223"/>
      <c r="O880" s="83"/>
      <c r="P880" s="83"/>
      <c r="Q880" s="83"/>
      <c r="R880" s="83"/>
      <c r="W880" s="83"/>
      <c r="X880" s="83"/>
      <c r="Y880" s="83"/>
    </row>
    <row r="881" spans="3:25" ht="12" customHeight="1" x14ac:dyDescent="0.2">
      <c r="C881" s="85"/>
      <c r="D881" s="86"/>
      <c r="E881" s="83"/>
      <c r="F881" s="83"/>
      <c r="G881" s="83"/>
      <c r="H881" s="83"/>
      <c r="I881" s="83"/>
      <c r="K881" s="83"/>
      <c r="L881" s="83"/>
      <c r="M881" s="83"/>
      <c r="N881" s="223"/>
      <c r="O881" s="83"/>
      <c r="P881" s="83"/>
      <c r="Q881" s="83"/>
      <c r="R881" s="83"/>
      <c r="W881" s="83"/>
      <c r="X881" s="83"/>
      <c r="Y881" s="83"/>
    </row>
    <row r="882" spans="3:25" ht="12" customHeight="1" x14ac:dyDescent="0.2">
      <c r="C882" s="85"/>
      <c r="D882" s="86"/>
      <c r="E882" s="83"/>
      <c r="F882" s="83"/>
      <c r="G882" s="83"/>
      <c r="H882" s="83"/>
      <c r="I882" s="83"/>
      <c r="K882" s="83"/>
      <c r="L882" s="83"/>
      <c r="M882" s="83"/>
      <c r="N882" s="223"/>
      <c r="O882" s="83"/>
      <c r="P882" s="83"/>
      <c r="Q882" s="83"/>
      <c r="R882" s="83"/>
      <c r="W882" s="83"/>
      <c r="X882" s="83"/>
      <c r="Y882" s="83"/>
    </row>
    <row r="883" spans="3:25" ht="12" customHeight="1" x14ac:dyDescent="0.2">
      <c r="C883" s="85"/>
      <c r="D883" s="86"/>
      <c r="E883" s="83"/>
      <c r="F883" s="83"/>
      <c r="G883" s="83"/>
      <c r="H883" s="83"/>
      <c r="I883" s="83"/>
      <c r="K883" s="83"/>
      <c r="L883" s="83"/>
      <c r="M883" s="83"/>
      <c r="N883" s="223"/>
      <c r="O883" s="83"/>
      <c r="P883" s="83"/>
      <c r="Q883" s="83"/>
      <c r="R883" s="83"/>
      <c r="W883" s="83"/>
      <c r="X883" s="83"/>
      <c r="Y883" s="83"/>
    </row>
    <row r="884" spans="3:25" ht="12" customHeight="1" x14ac:dyDescent="0.2">
      <c r="C884" s="85"/>
      <c r="D884" s="86"/>
      <c r="E884" s="83"/>
      <c r="F884" s="83"/>
      <c r="G884" s="83"/>
      <c r="H884" s="83"/>
      <c r="I884" s="83"/>
      <c r="K884" s="83"/>
      <c r="L884" s="83"/>
      <c r="M884" s="83"/>
      <c r="N884" s="223"/>
      <c r="O884" s="83"/>
      <c r="P884" s="83"/>
      <c r="Q884" s="83"/>
      <c r="R884" s="83"/>
      <c r="W884" s="83"/>
      <c r="X884" s="83"/>
      <c r="Y884" s="83"/>
    </row>
    <row r="885" spans="3:25" ht="12" customHeight="1" x14ac:dyDescent="0.2">
      <c r="C885" s="85"/>
      <c r="D885" s="86"/>
      <c r="E885" s="83"/>
      <c r="F885" s="83"/>
      <c r="G885" s="83"/>
      <c r="H885" s="83"/>
      <c r="I885" s="83"/>
      <c r="K885" s="83"/>
      <c r="L885" s="83"/>
      <c r="M885" s="83"/>
      <c r="N885" s="223"/>
      <c r="O885" s="83"/>
      <c r="P885" s="83"/>
      <c r="Q885" s="83"/>
      <c r="R885" s="83"/>
      <c r="W885" s="83"/>
      <c r="X885" s="83"/>
      <c r="Y885" s="83"/>
    </row>
    <row r="886" spans="3:25" ht="12" customHeight="1" x14ac:dyDescent="0.2">
      <c r="C886" s="85"/>
      <c r="D886" s="86"/>
      <c r="E886" s="83"/>
      <c r="F886" s="83"/>
      <c r="G886" s="83"/>
      <c r="H886" s="83"/>
      <c r="I886" s="83"/>
      <c r="K886" s="83"/>
      <c r="L886" s="83"/>
      <c r="M886" s="83"/>
      <c r="N886" s="223"/>
      <c r="O886" s="83"/>
      <c r="P886" s="83"/>
      <c r="Q886" s="83"/>
      <c r="R886" s="83"/>
      <c r="W886" s="83"/>
      <c r="X886" s="83"/>
      <c r="Y886" s="83"/>
    </row>
    <row r="887" spans="3:25" ht="12" customHeight="1" x14ac:dyDescent="0.2">
      <c r="C887" s="85"/>
      <c r="D887" s="86"/>
      <c r="E887" s="83"/>
      <c r="F887" s="83"/>
      <c r="G887" s="83"/>
      <c r="H887" s="83"/>
      <c r="I887" s="83"/>
      <c r="K887" s="83"/>
      <c r="L887" s="83"/>
      <c r="M887" s="83"/>
      <c r="N887" s="223"/>
      <c r="O887" s="83"/>
      <c r="P887" s="83"/>
      <c r="Q887" s="83"/>
      <c r="R887" s="83"/>
      <c r="W887" s="83"/>
      <c r="X887" s="83"/>
      <c r="Y887" s="83"/>
    </row>
    <row r="888" spans="3:25" ht="12" customHeight="1" x14ac:dyDescent="0.2">
      <c r="C888" s="85"/>
      <c r="D888" s="86"/>
      <c r="E888" s="83"/>
      <c r="F888" s="83"/>
      <c r="G888" s="83"/>
      <c r="H888" s="83"/>
      <c r="I888" s="83"/>
      <c r="K888" s="83"/>
      <c r="L888" s="83"/>
      <c r="M888" s="83"/>
      <c r="N888" s="223"/>
      <c r="O888" s="83"/>
      <c r="P888" s="83"/>
      <c r="Q888" s="83"/>
      <c r="R888" s="83"/>
      <c r="W888" s="83"/>
      <c r="X888" s="83"/>
      <c r="Y888" s="83"/>
    </row>
    <row r="889" spans="3:25" ht="12" customHeight="1" x14ac:dyDescent="0.2">
      <c r="C889" s="85"/>
      <c r="D889" s="86"/>
      <c r="E889" s="83"/>
      <c r="F889" s="83"/>
      <c r="G889" s="83"/>
      <c r="H889" s="83"/>
      <c r="I889" s="83"/>
      <c r="K889" s="83"/>
      <c r="L889" s="83"/>
      <c r="M889" s="83"/>
      <c r="N889" s="223"/>
      <c r="O889" s="83"/>
      <c r="P889" s="83"/>
      <c r="Q889" s="83"/>
      <c r="R889" s="83"/>
      <c r="W889" s="83"/>
      <c r="X889" s="83"/>
      <c r="Y889" s="83"/>
    </row>
    <row r="890" spans="3:25" ht="12" customHeight="1" x14ac:dyDescent="0.2">
      <c r="C890" s="85"/>
      <c r="D890" s="86"/>
      <c r="E890" s="83"/>
      <c r="F890" s="83"/>
      <c r="G890" s="83"/>
      <c r="H890" s="83"/>
      <c r="I890" s="83"/>
      <c r="K890" s="83"/>
      <c r="L890" s="83"/>
      <c r="M890" s="83"/>
      <c r="N890" s="223"/>
      <c r="O890" s="83"/>
      <c r="P890" s="83"/>
      <c r="Q890" s="83"/>
      <c r="R890" s="83"/>
      <c r="W890" s="83"/>
      <c r="X890" s="83"/>
      <c r="Y890" s="83"/>
    </row>
    <row r="891" spans="3:25" ht="12" customHeight="1" x14ac:dyDescent="0.2">
      <c r="C891" s="85"/>
      <c r="D891" s="86"/>
      <c r="E891" s="83"/>
      <c r="F891" s="83"/>
      <c r="G891" s="83"/>
      <c r="H891" s="83"/>
      <c r="I891" s="83"/>
      <c r="K891" s="83"/>
      <c r="L891" s="83"/>
      <c r="M891" s="83"/>
      <c r="N891" s="223"/>
      <c r="O891" s="83"/>
      <c r="P891" s="83"/>
      <c r="Q891" s="83"/>
      <c r="R891" s="83"/>
      <c r="W891" s="83"/>
      <c r="X891" s="83"/>
      <c r="Y891" s="83"/>
    </row>
    <row r="892" spans="3:25" ht="12" customHeight="1" x14ac:dyDescent="0.2">
      <c r="C892" s="85"/>
      <c r="D892" s="86"/>
      <c r="E892" s="83"/>
      <c r="F892" s="83"/>
      <c r="G892" s="83"/>
      <c r="H892" s="83"/>
      <c r="I892" s="83"/>
      <c r="K892" s="83"/>
      <c r="L892" s="83"/>
      <c r="M892" s="83"/>
      <c r="N892" s="223"/>
      <c r="O892" s="83"/>
      <c r="P892" s="83"/>
      <c r="Q892" s="83"/>
      <c r="R892" s="83"/>
      <c r="W892" s="83"/>
      <c r="X892" s="83"/>
      <c r="Y892" s="83"/>
    </row>
    <row r="893" spans="3:25" ht="12" customHeight="1" x14ac:dyDescent="0.2">
      <c r="C893" s="85"/>
      <c r="D893" s="86"/>
      <c r="E893" s="83"/>
      <c r="F893" s="83"/>
      <c r="G893" s="83"/>
      <c r="H893" s="83"/>
      <c r="I893" s="83"/>
      <c r="K893" s="83"/>
      <c r="L893" s="83"/>
      <c r="M893" s="83"/>
      <c r="N893" s="223"/>
      <c r="O893" s="83"/>
      <c r="P893" s="83"/>
      <c r="Q893" s="83"/>
      <c r="R893" s="83"/>
      <c r="W893" s="83"/>
      <c r="X893" s="83"/>
      <c r="Y893" s="83"/>
    </row>
    <row r="894" spans="3:25" ht="12" customHeight="1" x14ac:dyDescent="0.2">
      <c r="C894" s="85"/>
      <c r="D894" s="86"/>
      <c r="E894" s="83"/>
      <c r="F894" s="83"/>
      <c r="G894" s="83"/>
      <c r="H894" s="83"/>
      <c r="I894" s="83"/>
      <c r="K894" s="83"/>
      <c r="L894" s="83"/>
      <c r="M894" s="83"/>
      <c r="N894" s="223"/>
      <c r="O894" s="83"/>
      <c r="P894" s="83"/>
      <c r="Q894" s="83"/>
      <c r="R894" s="83"/>
      <c r="W894" s="83"/>
      <c r="X894" s="83"/>
      <c r="Y894" s="83"/>
    </row>
    <row r="895" spans="3:25" ht="12" customHeight="1" x14ac:dyDescent="0.2">
      <c r="C895" s="85"/>
      <c r="D895" s="86"/>
      <c r="E895" s="83"/>
      <c r="F895" s="83"/>
      <c r="G895" s="83"/>
      <c r="H895" s="83"/>
      <c r="I895" s="83"/>
      <c r="K895" s="83"/>
      <c r="L895" s="83"/>
      <c r="M895" s="83"/>
      <c r="N895" s="223"/>
      <c r="O895" s="83"/>
      <c r="P895" s="83"/>
      <c r="Q895" s="83"/>
      <c r="R895" s="83"/>
      <c r="W895" s="83"/>
      <c r="X895" s="83"/>
      <c r="Y895" s="83"/>
    </row>
    <row r="896" spans="3:25" ht="12" customHeight="1" x14ac:dyDescent="0.2">
      <c r="C896" s="85"/>
      <c r="D896" s="86"/>
      <c r="E896" s="83"/>
      <c r="F896" s="83"/>
      <c r="G896" s="83"/>
      <c r="H896" s="83"/>
      <c r="I896" s="83"/>
      <c r="K896" s="83"/>
      <c r="L896" s="83"/>
      <c r="M896" s="83"/>
      <c r="N896" s="223"/>
      <c r="O896" s="83"/>
      <c r="P896" s="83"/>
      <c r="Q896" s="83"/>
      <c r="R896" s="83"/>
      <c r="W896" s="83"/>
      <c r="X896" s="83"/>
      <c r="Y896" s="83"/>
    </row>
    <row r="897" spans="3:25" ht="12" customHeight="1" x14ac:dyDescent="0.2">
      <c r="C897" s="85"/>
      <c r="D897" s="86"/>
      <c r="E897" s="83"/>
      <c r="F897" s="83"/>
      <c r="G897" s="83"/>
      <c r="H897" s="83"/>
      <c r="I897" s="83"/>
      <c r="K897" s="83"/>
      <c r="L897" s="83"/>
      <c r="M897" s="83"/>
      <c r="N897" s="223"/>
      <c r="O897" s="83"/>
      <c r="P897" s="83"/>
      <c r="Q897" s="83"/>
      <c r="R897" s="83"/>
      <c r="W897" s="83"/>
      <c r="X897" s="83"/>
      <c r="Y897" s="83"/>
    </row>
    <row r="898" spans="3:25" ht="12" customHeight="1" x14ac:dyDescent="0.2">
      <c r="C898" s="85"/>
      <c r="D898" s="86"/>
      <c r="E898" s="83"/>
      <c r="F898" s="83"/>
      <c r="G898" s="83"/>
      <c r="H898" s="83"/>
      <c r="I898" s="83"/>
      <c r="K898" s="83"/>
      <c r="L898" s="83"/>
      <c r="M898" s="83"/>
      <c r="N898" s="223"/>
      <c r="O898" s="83"/>
      <c r="P898" s="83"/>
      <c r="Q898" s="83"/>
      <c r="R898" s="83"/>
      <c r="W898" s="83"/>
      <c r="X898" s="83"/>
      <c r="Y898" s="83"/>
    </row>
    <row r="899" spans="3:25" ht="12" customHeight="1" x14ac:dyDescent="0.2">
      <c r="C899" s="85"/>
      <c r="D899" s="86"/>
      <c r="E899" s="83"/>
      <c r="F899" s="83"/>
      <c r="G899" s="83"/>
      <c r="H899" s="83"/>
      <c r="I899" s="83"/>
      <c r="K899" s="83"/>
      <c r="L899" s="83"/>
      <c r="M899" s="83"/>
      <c r="N899" s="223"/>
      <c r="O899" s="83"/>
      <c r="P899" s="83"/>
      <c r="Q899" s="83"/>
      <c r="R899" s="83"/>
      <c r="W899" s="83"/>
      <c r="X899" s="83"/>
      <c r="Y899" s="83"/>
    </row>
    <row r="900" spans="3:25" ht="12" customHeight="1" x14ac:dyDescent="0.2">
      <c r="C900" s="85"/>
      <c r="D900" s="86"/>
      <c r="E900" s="83"/>
      <c r="F900" s="83"/>
      <c r="G900" s="83"/>
      <c r="H900" s="83"/>
      <c r="I900" s="83"/>
      <c r="K900" s="83"/>
      <c r="L900" s="83"/>
      <c r="M900" s="83"/>
      <c r="N900" s="223"/>
      <c r="O900" s="83"/>
      <c r="P900" s="83"/>
      <c r="Q900" s="83"/>
      <c r="R900" s="83"/>
      <c r="W900" s="83"/>
      <c r="X900" s="83"/>
      <c r="Y900" s="83"/>
    </row>
    <row r="901" spans="3:25" ht="12" customHeight="1" x14ac:dyDescent="0.2">
      <c r="C901" s="85"/>
      <c r="D901" s="86"/>
      <c r="E901" s="83"/>
      <c r="F901" s="83"/>
      <c r="G901" s="83"/>
      <c r="H901" s="83"/>
      <c r="I901" s="83"/>
      <c r="K901" s="83"/>
      <c r="L901" s="83"/>
      <c r="M901" s="83"/>
      <c r="N901" s="223"/>
      <c r="O901" s="83"/>
      <c r="P901" s="83"/>
      <c r="Q901" s="83"/>
      <c r="R901" s="83"/>
      <c r="W901" s="83"/>
      <c r="X901" s="83"/>
      <c r="Y901" s="83"/>
    </row>
    <row r="902" spans="3:25" ht="12" customHeight="1" x14ac:dyDescent="0.2">
      <c r="C902" s="85"/>
      <c r="D902" s="86"/>
      <c r="E902" s="83"/>
      <c r="F902" s="83"/>
      <c r="G902" s="83"/>
      <c r="H902" s="83"/>
      <c r="I902" s="83"/>
      <c r="K902" s="83"/>
      <c r="L902" s="83"/>
      <c r="M902" s="83"/>
      <c r="N902" s="223"/>
      <c r="O902" s="83"/>
      <c r="P902" s="83"/>
      <c r="Q902" s="83"/>
      <c r="R902" s="83"/>
      <c r="W902" s="83"/>
      <c r="X902" s="83"/>
      <c r="Y902" s="83"/>
    </row>
    <row r="903" spans="3:25" ht="12" customHeight="1" x14ac:dyDescent="0.2">
      <c r="C903" s="85"/>
      <c r="D903" s="86"/>
      <c r="E903" s="83"/>
      <c r="F903" s="83"/>
      <c r="G903" s="83"/>
      <c r="H903" s="83"/>
      <c r="I903" s="83"/>
      <c r="K903" s="83"/>
      <c r="L903" s="83"/>
      <c r="M903" s="83"/>
      <c r="N903" s="223"/>
      <c r="O903" s="83"/>
      <c r="P903" s="83"/>
      <c r="Q903" s="83"/>
      <c r="R903" s="83"/>
      <c r="W903" s="83"/>
      <c r="X903" s="83"/>
      <c r="Y903" s="83"/>
    </row>
    <row r="904" spans="3:25" ht="12" customHeight="1" x14ac:dyDescent="0.2">
      <c r="C904" s="85"/>
      <c r="D904" s="86"/>
      <c r="E904" s="83"/>
      <c r="F904" s="83"/>
      <c r="G904" s="83"/>
      <c r="H904" s="83"/>
      <c r="I904" s="83"/>
      <c r="K904" s="83"/>
      <c r="L904" s="83"/>
      <c r="M904" s="83"/>
      <c r="N904" s="223"/>
      <c r="O904" s="83"/>
      <c r="P904" s="83"/>
      <c r="Q904" s="83"/>
      <c r="R904" s="83"/>
      <c r="W904" s="83"/>
      <c r="X904" s="83"/>
      <c r="Y904" s="83"/>
    </row>
    <row r="905" spans="3:25" ht="12" customHeight="1" x14ac:dyDescent="0.2">
      <c r="C905" s="85"/>
      <c r="D905" s="86"/>
      <c r="E905" s="83"/>
      <c r="F905" s="83"/>
      <c r="G905" s="83"/>
      <c r="H905" s="83"/>
      <c r="I905" s="83"/>
      <c r="K905" s="83"/>
      <c r="L905" s="83"/>
      <c r="M905" s="83"/>
      <c r="N905" s="223"/>
      <c r="O905" s="83"/>
      <c r="P905" s="83"/>
      <c r="Q905" s="83"/>
      <c r="R905" s="83"/>
      <c r="W905" s="83"/>
      <c r="X905" s="83"/>
      <c r="Y905" s="83"/>
    </row>
    <row r="906" spans="3:25" ht="12" customHeight="1" x14ac:dyDescent="0.2">
      <c r="C906" s="85"/>
      <c r="D906" s="86"/>
      <c r="E906" s="83"/>
      <c r="F906" s="83"/>
      <c r="G906" s="83"/>
      <c r="H906" s="83"/>
      <c r="I906" s="83"/>
      <c r="K906" s="83"/>
      <c r="L906" s="83"/>
      <c r="M906" s="83"/>
      <c r="N906" s="223"/>
      <c r="O906" s="83"/>
      <c r="P906" s="83"/>
      <c r="Q906" s="83"/>
      <c r="R906" s="83"/>
      <c r="W906" s="83"/>
      <c r="X906" s="83"/>
      <c r="Y906" s="83"/>
    </row>
    <row r="907" spans="3:25" ht="12" customHeight="1" x14ac:dyDescent="0.2">
      <c r="C907" s="85"/>
      <c r="D907" s="86"/>
      <c r="E907" s="83"/>
      <c r="F907" s="83"/>
      <c r="G907" s="83"/>
      <c r="H907" s="83"/>
      <c r="I907" s="83"/>
      <c r="K907" s="83"/>
      <c r="L907" s="83"/>
      <c r="M907" s="83"/>
      <c r="N907" s="223"/>
      <c r="O907" s="83"/>
      <c r="P907" s="83"/>
      <c r="Q907" s="83"/>
      <c r="R907" s="83"/>
      <c r="W907" s="83"/>
      <c r="X907" s="83"/>
      <c r="Y907" s="83"/>
    </row>
    <row r="908" spans="3:25" ht="12" customHeight="1" x14ac:dyDescent="0.2">
      <c r="C908" s="85"/>
      <c r="D908" s="86"/>
      <c r="E908" s="83"/>
      <c r="F908" s="83"/>
      <c r="G908" s="83"/>
      <c r="H908" s="83"/>
      <c r="I908" s="83"/>
      <c r="K908" s="83"/>
      <c r="L908" s="83"/>
      <c r="M908" s="83"/>
      <c r="N908" s="223"/>
      <c r="O908" s="83"/>
      <c r="P908" s="83"/>
      <c r="Q908" s="83"/>
      <c r="R908" s="83"/>
      <c r="W908" s="83"/>
      <c r="X908" s="83"/>
      <c r="Y908" s="83"/>
    </row>
    <row r="909" spans="3:25" ht="12" customHeight="1" x14ac:dyDescent="0.2">
      <c r="C909" s="85"/>
      <c r="D909" s="86"/>
      <c r="E909" s="83"/>
      <c r="F909" s="83"/>
      <c r="G909" s="83"/>
      <c r="H909" s="83"/>
      <c r="I909" s="83"/>
      <c r="K909" s="83"/>
      <c r="L909" s="83"/>
      <c r="M909" s="83"/>
      <c r="N909" s="223"/>
      <c r="O909" s="83"/>
      <c r="P909" s="83"/>
      <c r="Q909" s="83"/>
      <c r="R909" s="83"/>
      <c r="W909" s="83"/>
      <c r="X909" s="83"/>
      <c r="Y909" s="83"/>
    </row>
    <row r="910" spans="3:25" ht="12" customHeight="1" x14ac:dyDescent="0.2">
      <c r="C910" s="85"/>
      <c r="D910" s="86"/>
      <c r="E910" s="83"/>
      <c r="F910" s="83"/>
      <c r="G910" s="83"/>
      <c r="H910" s="83"/>
      <c r="I910" s="83"/>
      <c r="K910" s="83"/>
      <c r="L910" s="83"/>
      <c r="M910" s="83"/>
      <c r="N910" s="223"/>
      <c r="O910" s="83"/>
      <c r="P910" s="83"/>
      <c r="Q910" s="83"/>
      <c r="R910" s="83"/>
      <c r="W910" s="83"/>
      <c r="X910" s="83"/>
      <c r="Y910" s="83"/>
    </row>
    <row r="911" spans="3:25" ht="12" customHeight="1" x14ac:dyDescent="0.2">
      <c r="C911" s="85"/>
      <c r="D911" s="86"/>
      <c r="E911" s="83"/>
      <c r="F911" s="83"/>
      <c r="G911" s="83"/>
      <c r="H911" s="83"/>
      <c r="I911" s="83"/>
      <c r="K911" s="83"/>
      <c r="L911" s="83"/>
      <c r="M911" s="83"/>
      <c r="N911" s="223"/>
      <c r="O911" s="83"/>
      <c r="P911" s="83"/>
      <c r="Q911" s="83"/>
      <c r="R911" s="83"/>
      <c r="W911" s="83"/>
      <c r="X911" s="83"/>
      <c r="Y911" s="83"/>
    </row>
    <row r="912" spans="3:25" ht="12" customHeight="1" x14ac:dyDescent="0.2">
      <c r="C912" s="85"/>
      <c r="D912" s="86"/>
      <c r="E912" s="83"/>
      <c r="F912" s="83"/>
      <c r="G912" s="83"/>
      <c r="H912" s="83"/>
      <c r="I912" s="83"/>
      <c r="K912" s="83"/>
      <c r="L912" s="83"/>
      <c r="M912" s="83"/>
      <c r="N912" s="223"/>
      <c r="O912" s="83"/>
      <c r="P912" s="83"/>
      <c r="Q912" s="83"/>
      <c r="R912" s="83"/>
      <c r="W912" s="83"/>
      <c r="X912" s="83"/>
      <c r="Y912" s="83"/>
    </row>
    <row r="913" spans="3:25" ht="12" customHeight="1" x14ac:dyDescent="0.2">
      <c r="C913" s="85"/>
      <c r="D913" s="86"/>
      <c r="E913" s="83"/>
      <c r="F913" s="83"/>
      <c r="G913" s="83"/>
      <c r="H913" s="83"/>
      <c r="I913" s="83"/>
      <c r="K913" s="83"/>
      <c r="L913" s="83"/>
      <c r="M913" s="83"/>
      <c r="N913" s="223"/>
      <c r="O913" s="83"/>
      <c r="P913" s="83"/>
      <c r="Q913" s="83"/>
      <c r="R913" s="83"/>
      <c r="W913" s="83"/>
      <c r="X913" s="83"/>
      <c r="Y913" s="83"/>
    </row>
    <row r="914" spans="3:25" ht="12" customHeight="1" x14ac:dyDescent="0.2">
      <c r="C914" s="85"/>
      <c r="D914" s="86"/>
      <c r="E914" s="83"/>
      <c r="F914" s="83"/>
      <c r="G914" s="83"/>
      <c r="H914" s="83"/>
      <c r="I914" s="83"/>
      <c r="K914" s="83"/>
      <c r="L914" s="83"/>
      <c r="M914" s="83"/>
      <c r="N914" s="223"/>
      <c r="O914" s="83"/>
      <c r="P914" s="83"/>
      <c r="Q914" s="83"/>
      <c r="R914" s="83"/>
      <c r="W914" s="83"/>
      <c r="X914" s="83"/>
      <c r="Y914" s="83"/>
    </row>
    <row r="915" spans="3:25" ht="12" customHeight="1" x14ac:dyDescent="0.2">
      <c r="C915" s="85"/>
      <c r="D915" s="86"/>
      <c r="E915" s="83"/>
      <c r="F915" s="83"/>
      <c r="G915" s="83"/>
      <c r="H915" s="83"/>
      <c r="I915" s="83"/>
      <c r="K915" s="83"/>
      <c r="L915" s="83"/>
      <c r="M915" s="83"/>
      <c r="N915" s="223"/>
      <c r="O915" s="83"/>
      <c r="P915" s="83"/>
      <c r="Q915" s="83"/>
      <c r="R915" s="83"/>
      <c r="W915" s="83"/>
      <c r="X915" s="83"/>
      <c r="Y915" s="83"/>
    </row>
    <row r="916" spans="3:25" ht="12" customHeight="1" x14ac:dyDescent="0.2">
      <c r="C916" s="85"/>
      <c r="D916" s="86"/>
      <c r="E916" s="83"/>
      <c r="F916" s="83"/>
      <c r="G916" s="83"/>
      <c r="H916" s="83"/>
      <c r="I916" s="83"/>
      <c r="K916" s="83"/>
      <c r="L916" s="83"/>
      <c r="M916" s="83"/>
      <c r="N916" s="223"/>
      <c r="O916" s="83"/>
      <c r="P916" s="83"/>
      <c r="Q916" s="83"/>
      <c r="R916" s="83"/>
      <c r="W916" s="83"/>
      <c r="X916" s="83"/>
      <c r="Y916" s="83"/>
    </row>
    <row r="917" spans="3:25" ht="12" customHeight="1" x14ac:dyDescent="0.2">
      <c r="C917" s="85"/>
      <c r="D917" s="86"/>
      <c r="E917" s="83"/>
      <c r="F917" s="83"/>
      <c r="G917" s="83"/>
      <c r="H917" s="83"/>
      <c r="I917" s="83"/>
      <c r="K917" s="83"/>
      <c r="L917" s="83"/>
      <c r="M917" s="83"/>
      <c r="N917" s="223"/>
      <c r="O917" s="83"/>
      <c r="P917" s="83"/>
      <c r="Q917" s="83"/>
      <c r="R917" s="83"/>
      <c r="W917" s="83"/>
      <c r="X917" s="83"/>
      <c r="Y917" s="83"/>
    </row>
    <row r="918" spans="3:25" ht="12" customHeight="1" x14ac:dyDescent="0.2">
      <c r="C918" s="85"/>
      <c r="D918" s="86"/>
      <c r="E918" s="83"/>
      <c r="F918" s="83"/>
      <c r="G918" s="83"/>
      <c r="H918" s="83"/>
      <c r="I918" s="83"/>
      <c r="K918" s="83"/>
      <c r="L918" s="83"/>
      <c r="M918" s="83"/>
      <c r="N918" s="223"/>
      <c r="O918" s="83"/>
      <c r="P918" s="83"/>
      <c r="Q918" s="83"/>
      <c r="R918" s="83"/>
      <c r="W918" s="83"/>
      <c r="X918" s="83"/>
      <c r="Y918" s="83"/>
    </row>
    <row r="919" spans="3:25" ht="12" customHeight="1" x14ac:dyDescent="0.2">
      <c r="C919" s="85"/>
      <c r="D919" s="86"/>
      <c r="E919" s="83"/>
      <c r="F919" s="83"/>
      <c r="G919" s="83"/>
      <c r="H919" s="83"/>
      <c r="I919" s="83"/>
      <c r="K919" s="83"/>
      <c r="L919" s="83"/>
      <c r="M919" s="83"/>
      <c r="N919" s="223"/>
      <c r="O919" s="83"/>
      <c r="P919" s="83"/>
      <c r="Q919" s="83"/>
      <c r="R919" s="83"/>
      <c r="W919" s="83"/>
      <c r="X919" s="83"/>
      <c r="Y919" s="83"/>
    </row>
    <row r="920" spans="3:25" ht="12" customHeight="1" x14ac:dyDescent="0.2">
      <c r="C920" s="85"/>
      <c r="D920" s="86"/>
      <c r="E920" s="83"/>
      <c r="F920" s="83"/>
      <c r="G920" s="83"/>
      <c r="H920" s="83"/>
      <c r="I920" s="83"/>
      <c r="K920" s="83"/>
      <c r="L920" s="83"/>
      <c r="M920" s="83"/>
      <c r="N920" s="223"/>
      <c r="O920" s="83"/>
      <c r="P920" s="83"/>
      <c r="Q920" s="83"/>
      <c r="R920" s="83"/>
      <c r="W920" s="83"/>
      <c r="X920" s="83"/>
      <c r="Y920" s="83"/>
    </row>
    <row r="921" spans="3:25" ht="12" customHeight="1" x14ac:dyDescent="0.2">
      <c r="C921" s="85"/>
      <c r="D921" s="86"/>
      <c r="E921" s="83"/>
      <c r="F921" s="83"/>
      <c r="G921" s="83"/>
      <c r="H921" s="83"/>
      <c r="I921" s="83"/>
      <c r="K921" s="83"/>
      <c r="L921" s="83"/>
      <c r="M921" s="83"/>
      <c r="N921" s="223"/>
      <c r="O921" s="83"/>
      <c r="P921" s="83"/>
      <c r="Q921" s="83"/>
      <c r="R921" s="83"/>
      <c r="W921" s="83"/>
      <c r="X921" s="83"/>
      <c r="Y921" s="83"/>
    </row>
    <row r="922" spans="3:25" ht="12" customHeight="1" x14ac:dyDescent="0.2">
      <c r="C922" s="85"/>
      <c r="D922" s="86"/>
      <c r="E922" s="83"/>
      <c r="F922" s="83"/>
      <c r="G922" s="83"/>
      <c r="H922" s="83"/>
      <c r="I922" s="83"/>
      <c r="K922" s="83"/>
      <c r="L922" s="83"/>
      <c r="M922" s="83"/>
      <c r="N922" s="223"/>
      <c r="O922" s="83"/>
      <c r="P922" s="83"/>
      <c r="Q922" s="83"/>
      <c r="R922" s="83"/>
      <c r="W922" s="83"/>
      <c r="X922" s="83"/>
      <c r="Y922" s="83"/>
    </row>
    <row r="923" spans="3:25" ht="12" customHeight="1" x14ac:dyDescent="0.2">
      <c r="C923" s="85"/>
      <c r="D923" s="86"/>
      <c r="E923" s="83"/>
      <c r="F923" s="83"/>
      <c r="G923" s="83"/>
      <c r="H923" s="83"/>
      <c r="I923" s="83"/>
      <c r="K923" s="83"/>
      <c r="L923" s="83"/>
      <c r="M923" s="83"/>
      <c r="N923" s="223"/>
      <c r="O923" s="83"/>
      <c r="P923" s="83"/>
      <c r="Q923" s="83"/>
      <c r="R923" s="83"/>
      <c r="W923" s="83"/>
      <c r="X923" s="83"/>
      <c r="Y923" s="83"/>
    </row>
    <row r="924" spans="3:25" ht="12" customHeight="1" x14ac:dyDescent="0.2">
      <c r="C924" s="85"/>
      <c r="D924" s="86"/>
      <c r="E924" s="83"/>
      <c r="F924" s="83"/>
      <c r="G924" s="83"/>
      <c r="H924" s="83"/>
      <c r="I924" s="83"/>
      <c r="K924" s="83"/>
      <c r="L924" s="83"/>
      <c r="M924" s="83"/>
      <c r="N924" s="223"/>
      <c r="O924" s="83"/>
      <c r="P924" s="83"/>
      <c r="Q924" s="83"/>
      <c r="R924" s="83"/>
      <c r="W924" s="83"/>
      <c r="X924" s="83"/>
      <c r="Y924" s="83"/>
    </row>
    <row r="925" spans="3:25" ht="12" customHeight="1" x14ac:dyDescent="0.2">
      <c r="C925" s="85"/>
      <c r="D925" s="86"/>
      <c r="E925" s="83"/>
      <c r="F925" s="83"/>
      <c r="G925" s="83"/>
      <c r="H925" s="83"/>
      <c r="I925" s="83"/>
      <c r="K925" s="83"/>
      <c r="L925" s="83"/>
      <c r="M925" s="83"/>
      <c r="N925" s="223"/>
      <c r="O925" s="83"/>
      <c r="P925" s="83"/>
      <c r="Q925" s="83"/>
      <c r="R925" s="83"/>
      <c r="W925" s="83"/>
      <c r="X925" s="83"/>
      <c r="Y925" s="83"/>
    </row>
    <row r="926" spans="3:25" ht="12" customHeight="1" x14ac:dyDescent="0.2">
      <c r="C926" s="85"/>
      <c r="D926" s="86"/>
      <c r="E926" s="83"/>
      <c r="F926" s="83"/>
      <c r="G926" s="83"/>
      <c r="H926" s="83"/>
      <c r="I926" s="83"/>
      <c r="K926" s="83"/>
      <c r="L926" s="83"/>
      <c r="M926" s="83"/>
      <c r="N926" s="223"/>
      <c r="O926" s="83"/>
      <c r="P926" s="83"/>
      <c r="Q926" s="83"/>
      <c r="R926" s="83"/>
      <c r="W926" s="83"/>
      <c r="X926" s="83"/>
      <c r="Y926" s="83"/>
    </row>
    <row r="927" spans="3:25" ht="12" customHeight="1" x14ac:dyDescent="0.2">
      <c r="C927" s="85"/>
      <c r="D927" s="86"/>
      <c r="E927" s="83"/>
      <c r="F927" s="83"/>
      <c r="G927" s="83"/>
      <c r="H927" s="83"/>
      <c r="I927" s="83"/>
      <c r="K927" s="83"/>
      <c r="L927" s="83"/>
      <c r="M927" s="83"/>
      <c r="N927" s="223"/>
      <c r="O927" s="83"/>
      <c r="P927" s="83"/>
      <c r="Q927" s="83"/>
      <c r="R927" s="83"/>
      <c r="W927" s="83"/>
      <c r="X927" s="83"/>
      <c r="Y927" s="83"/>
    </row>
    <row r="928" spans="3:25" ht="12" customHeight="1" x14ac:dyDescent="0.2">
      <c r="C928" s="85"/>
      <c r="D928" s="86"/>
      <c r="E928" s="83"/>
      <c r="F928" s="83"/>
      <c r="G928" s="83"/>
      <c r="H928" s="83"/>
      <c r="I928" s="83"/>
      <c r="K928" s="83"/>
      <c r="L928" s="83"/>
      <c r="M928" s="83"/>
      <c r="N928" s="223"/>
      <c r="O928" s="83"/>
      <c r="P928" s="83"/>
      <c r="Q928" s="83"/>
      <c r="R928" s="83"/>
      <c r="W928" s="83"/>
      <c r="X928" s="83"/>
      <c r="Y928" s="83"/>
    </row>
    <row r="929" spans="3:25" ht="12" customHeight="1" x14ac:dyDescent="0.2">
      <c r="C929" s="85"/>
      <c r="D929" s="86"/>
      <c r="E929" s="83"/>
      <c r="F929" s="83"/>
      <c r="G929" s="83"/>
      <c r="H929" s="83"/>
      <c r="I929" s="83"/>
      <c r="K929" s="83"/>
      <c r="L929" s="83"/>
      <c r="M929" s="83"/>
      <c r="N929" s="223"/>
      <c r="O929" s="83"/>
      <c r="P929" s="83"/>
      <c r="Q929" s="83"/>
      <c r="R929" s="83"/>
      <c r="W929" s="83"/>
      <c r="X929" s="83"/>
      <c r="Y929" s="83"/>
    </row>
    <row r="930" spans="3:25" ht="12" customHeight="1" x14ac:dyDescent="0.2">
      <c r="C930" s="85"/>
      <c r="D930" s="86"/>
      <c r="E930" s="83"/>
      <c r="F930" s="83"/>
      <c r="G930" s="83"/>
      <c r="H930" s="83"/>
      <c r="I930" s="83"/>
      <c r="K930" s="83"/>
      <c r="L930" s="83"/>
      <c r="M930" s="83"/>
      <c r="N930" s="223"/>
      <c r="O930" s="83"/>
      <c r="P930" s="83"/>
      <c r="Q930" s="83"/>
      <c r="R930" s="83"/>
      <c r="W930" s="83"/>
      <c r="X930" s="83"/>
      <c r="Y930" s="83"/>
    </row>
    <row r="931" spans="3:25" ht="12" customHeight="1" x14ac:dyDescent="0.2">
      <c r="C931" s="85"/>
      <c r="D931" s="86"/>
      <c r="E931" s="83"/>
      <c r="F931" s="83"/>
      <c r="G931" s="83"/>
      <c r="H931" s="83"/>
      <c r="I931" s="83"/>
      <c r="K931" s="83"/>
      <c r="L931" s="83"/>
      <c r="M931" s="83"/>
      <c r="N931" s="223"/>
      <c r="O931" s="83"/>
      <c r="P931" s="83"/>
      <c r="Q931" s="83"/>
      <c r="R931" s="83"/>
      <c r="W931" s="83"/>
      <c r="X931" s="83"/>
      <c r="Y931" s="83"/>
    </row>
    <row r="932" spans="3:25" ht="12" customHeight="1" x14ac:dyDescent="0.2">
      <c r="C932" s="85"/>
      <c r="D932" s="86"/>
      <c r="E932" s="83"/>
      <c r="F932" s="83"/>
      <c r="G932" s="83"/>
      <c r="H932" s="83"/>
      <c r="I932" s="83"/>
      <c r="K932" s="83"/>
      <c r="L932" s="83"/>
      <c r="M932" s="83"/>
      <c r="N932" s="223"/>
      <c r="O932" s="83"/>
      <c r="P932" s="83"/>
      <c r="Q932" s="83"/>
      <c r="R932" s="83"/>
      <c r="W932" s="83"/>
      <c r="X932" s="83"/>
      <c r="Y932" s="83"/>
    </row>
    <row r="933" spans="3:25" ht="12" customHeight="1" x14ac:dyDescent="0.2">
      <c r="C933" s="85"/>
      <c r="D933" s="86"/>
      <c r="E933" s="83"/>
      <c r="F933" s="83"/>
      <c r="G933" s="83"/>
      <c r="H933" s="83"/>
      <c r="I933" s="83"/>
      <c r="K933" s="83"/>
      <c r="L933" s="83"/>
      <c r="M933" s="83"/>
      <c r="N933" s="223"/>
      <c r="O933" s="83"/>
      <c r="P933" s="83"/>
      <c r="Q933" s="83"/>
      <c r="R933" s="83"/>
      <c r="W933" s="83"/>
      <c r="X933" s="83"/>
      <c r="Y933" s="83"/>
    </row>
    <row r="934" spans="3:25" ht="12" customHeight="1" x14ac:dyDescent="0.2">
      <c r="C934" s="85"/>
      <c r="D934" s="86"/>
      <c r="E934" s="83"/>
      <c r="F934" s="83"/>
      <c r="G934" s="83"/>
      <c r="H934" s="83"/>
      <c r="I934" s="83"/>
      <c r="K934" s="83"/>
      <c r="L934" s="83"/>
      <c r="M934" s="83"/>
      <c r="N934" s="223"/>
      <c r="O934" s="83"/>
      <c r="P934" s="83"/>
      <c r="Q934" s="83"/>
      <c r="R934" s="83"/>
      <c r="W934" s="83"/>
      <c r="X934" s="83"/>
      <c r="Y934" s="83"/>
    </row>
    <row r="935" spans="3:25" ht="12" customHeight="1" x14ac:dyDescent="0.2">
      <c r="C935" s="85"/>
      <c r="D935" s="86"/>
      <c r="E935" s="83"/>
      <c r="F935" s="83"/>
      <c r="G935" s="83"/>
      <c r="H935" s="83"/>
      <c r="I935" s="83"/>
      <c r="K935" s="83"/>
      <c r="L935" s="83"/>
      <c r="M935" s="83"/>
      <c r="N935" s="223"/>
      <c r="O935" s="83"/>
      <c r="P935" s="83"/>
      <c r="Q935" s="83"/>
      <c r="R935" s="83"/>
      <c r="W935" s="83"/>
      <c r="X935" s="83"/>
      <c r="Y935" s="83"/>
    </row>
  </sheetData>
  <sheetProtection algorithmName="SHA-512" hashValue="QFYiqZ6He0e/fA6GXI9GIGq2FUcEhdiyZF5LQ3SVlTEyAd3HswX84NxdrptdR2dO0L3rEe3Rb/PSwqEn+pfA+A==" saltValue="rfKui5FNg4m7J714+9WlBw==" spinCount="100000" sheet="1" objects="1" scenarios="1"/>
  <mergeCells count="1">
    <mergeCell ref="F9:H9"/>
  </mergeCells>
  <pageMargins left="0.74803149606299213" right="0.74803149606299213" top="0.98425196850393704" bottom="0.98425196850393704" header="0.51181102362204722" footer="0.51181102362204722"/>
  <pageSetup paperSize="9" scale="71" orientation="portrait" verticalDpi="300" r:id="rId1"/>
  <headerFooter alignWithMargins="0">
    <oddHeader>&amp;C&amp;F</oddHeader>
    <oddFooter>&amp;LPO-Raad&amp;Rpagina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60"/>
  <sheetViews>
    <sheetView zoomScaleNormal="100" workbookViewId="0">
      <selection activeCell="G3" sqref="G3"/>
    </sheetView>
  </sheetViews>
  <sheetFormatPr defaultRowHeight="12.75" x14ac:dyDescent="0.2"/>
  <cols>
    <col min="1" max="1" width="6.140625" customWidth="1"/>
    <col min="2" max="2" width="14.7109375" customWidth="1"/>
    <col min="3" max="3" width="10.140625" bestFit="1" customWidth="1"/>
    <col min="5" max="5" width="9.140625" bestFit="1" customWidth="1"/>
    <col min="7" max="7" width="11.28515625" customWidth="1"/>
    <col min="16" max="16" width="11.5703125" customWidth="1"/>
  </cols>
  <sheetData>
    <row r="1" spans="1:17" x14ac:dyDescent="0.2">
      <c r="A1" s="282">
        <v>1</v>
      </c>
      <c r="B1" s="282">
        <v>2</v>
      </c>
      <c r="C1" s="282">
        <v>3</v>
      </c>
      <c r="D1" s="282">
        <v>4</v>
      </c>
      <c r="E1" s="282">
        <v>5</v>
      </c>
      <c r="F1" s="282">
        <v>6</v>
      </c>
      <c r="G1" s="282">
        <v>7</v>
      </c>
      <c r="H1" s="282">
        <v>8</v>
      </c>
      <c r="I1" s="282">
        <v>9</v>
      </c>
      <c r="J1" s="282">
        <v>10</v>
      </c>
      <c r="K1" s="282">
        <v>11</v>
      </c>
      <c r="L1" s="282">
        <v>12</v>
      </c>
      <c r="M1" s="282">
        <v>13</v>
      </c>
      <c r="N1" s="282">
        <v>14</v>
      </c>
      <c r="O1" s="282">
        <v>15</v>
      </c>
      <c r="P1" s="282">
        <v>16</v>
      </c>
      <c r="Q1" s="282">
        <v>17</v>
      </c>
    </row>
    <row r="2" spans="1:17" x14ac:dyDescent="0.2"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7" x14ac:dyDescent="0.2">
      <c r="A3" s="282" t="s">
        <v>502</v>
      </c>
      <c r="B3" s="282" t="s">
        <v>598</v>
      </c>
      <c r="C3" s="284" t="s">
        <v>593</v>
      </c>
      <c r="D3" s="284" t="s">
        <v>503</v>
      </c>
      <c r="E3" s="284" t="s">
        <v>696</v>
      </c>
      <c r="F3" s="284" t="s">
        <v>652</v>
      </c>
      <c r="G3" s="284" t="s">
        <v>683</v>
      </c>
      <c r="H3" s="284" t="s">
        <v>646</v>
      </c>
      <c r="I3" s="284" t="s">
        <v>624</v>
      </c>
      <c r="J3" s="284" t="s">
        <v>697</v>
      </c>
      <c r="K3" s="284" t="s">
        <v>695</v>
      </c>
      <c r="L3" s="284" t="s">
        <v>698</v>
      </c>
      <c r="M3" s="284" t="s">
        <v>699</v>
      </c>
      <c r="N3" s="284" t="s">
        <v>677</v>
      </c>
      <c r="O3" s="284" t="s">
        <v>684</v>
      </c>
      <c r="P3" s="284" t="s">
        <v>685</v>
      </c>
      <c r="Q3" s="284" t="s">
        <v>475</v>
      </c>
    </row>
    <row r="4" spans="1:17" x14ac:dyDescent="0.2">
      <c r="D4" s="25"/>
      <c r="K4" s="25"/>
      <c r="L4" s="25"/>
      <c r="M4" s="25"/>
      <c r="N4" s="25"/>
      <c r="O4" s="25"/>
      <c r="Q4" s="25"/>
    </row>
    <row r="5" spans="1:17" x14ac:dyDescent="0.2">
      <c r="A5" s="285">
        <v>3</v>
      </c>
      <c r="B5" s="285" t="s">
        <v>17</v>
      </c>
      <c r="C5" s="286">
        <v>11721</v>
      </c>
      <c r="D5" s="286">
        <v>2146</v>
      </c>
      <c r="E5" s="286">
        <v>1564.8</v>
      </c>
      <c r="F5" s="286">
        <v>600</v>
      </c>
      <c r="G5" s="286">
        <v>7210</v>
      </c>
      <c r="H5" s="286">
        <v>524.52</v>
      </c>
      <c r="I5" s="286">
        <v>729.6</v>
      </c>
      <c r="J5" s="286">
        <v>0</v>
      </c>
      <c r="K5" s="286">
        <v>0</v>
      </c>
      <c r="L5" s="286">
        <v>0</v>
      </c>
      <c r="M5" s="286">
        <v>0</v>
      </c>
      <c r="N5" s="286">
        <v>2376</v>
      </c>
      <c r="O5" s="286">
        <v>82</v>
      </c>
      <c r="P5" s="286">
        <v>6564.1840000000002</v>
      </c>
      <c r="Q5" s="286">
        <v>1</v>
      </c>
    </row>
    <row r="6" spans="1:17" x14ac:dyDescent="0.2">
      <c r="A6" s="285">
        <v>10</v>
      </c>
      <c r="B6" s="285" t="s">
        <v>73</v>
      </c>
      <c r="C6" s="286">
        <v>24716</v>
      </c>
      <c r="D6" s="286">
        <v>4304</v>
      </c>
      <c r="E6" s="286">
        <v>3065.9</v>
      </c>
      <c r="F6" s="286">
        <v>1800</v>
      </c>
      <c r="G6" s="286">
        <v>16880</v>
      </c>
      <c r="H6" s="286">
        <v>0</v>
      </c>
      <c r="I6" s="286">
        <v>802.4</v>
      </c>
      <c r="J6" s="286">
        <v>0</v>
      </c>
      <c r="K6" s="286">
        <v>0</v>
      </c>
      <c r="L6" s="286">
        <v>0</v>
      </c>
      <c r="M6" s="286">
        <v>0</v>
      </c>
      <c r="N6" s="286">
        <v>13299</v>
      </c>
      <c r="O6" s="286">
        <v>539</v>
      </c>
      <c r="P6" s="286">
        <v>8238.1929999999993</v>
      </c>
      <c r="Q6" s="286">
        <v>11</v>
      </c>
    </row>
    <row r="7" spans="1:17" x14ac:dyDescent="0.2">
      <c r="A7" s="285">
        <v>14</v>
      </c>
      <c r="B7" s="285" t="s">
        <v>119</v>
      </c>
      <c r="C7" s="286">
        <v>231299</v>
      </c>
      <c r="D7" s="286">
        <v>34725</v>
      </c>
      <c r="E7" s="286">
        <v>27817.3</v>
      </c>
      <c r="F7" s="286">
        <v>12340</v>
      </c>
      <c r="G7" s="286">
        <v>529490</v>
      </c>
      <c r="H7" s="286">
        <v>8725.5414000000001</v>
      </c>
      <c r="I7" s="286">
        <v>12693.6</v>
      </c>
      <c r="J7" s="286">
        <v>0</v>
      </c>
      <c r="K7" s="286">
        <v>0</v>
      </c>
      <c r="L7" s="286">
        <v>0</v>
      </c>
      <c r="M7" s="286">
        <v>47.899999999997803</v>
      </c>
      <c r="N7" s="286">
        <v>18554</v>
      </c>
      <c r="O7" s="286">
        <v>1242</v>
      </c>
      <c r="P7" s="286">
        <v>396506.76299999998</v>
      </c>
      <c r="Q7" s="286">
        <v>18</v>
      </c>
    </row>
    <row r="8" spans="1:17" x14ac:dyDescent="0.2">
      <c r="A8" s="285">
        <v>1966</v>
      </c>
      <c r="B8" s="285" t="s">
        <v>686</v>
      </c>
      <c r="C8" s="286">
        <v>47888</v>
      </c>
      <c r="D8" s="286">
        <v>9450</v>
      </c>
      <c r="E8" s="286">
        <v>4948.3999999999996</v>
      </c>
      <c r="F8" s="286">
        <v>795</v>
      </c>
      <c r="G8" s="286">
        <v>6030</v>
      </c>
      <c r="H8" s="286">
        <v>0</v>
      </c>
      <c r="I8" s="286">
        <v>1156.8</v>
      </c>
      <c r="J8" s="286">
        <v>0</v>
      </c>
      <c r="K8" s="286">
        <v>0</v>
      </c>
      <c r="L8" s="286">
        <v>0</v>
      </c>
      <c r="M8" s="286">
        <v>0</v>
      </c>
      <c r="N8" s="286">
        <v>47701</v>
      </c>
      <c r="O8" s="286">
        <v>2053</v>
      </c>
      <c r="P8" s="286">
        <v>9385.5959999999995</v>
      </c>
      <c r="Q8" s="286">
        <v>39</v>
      </c>
    </row>
    <row r="9" spans="1:17" x14ac:dyDescent="0.2">
      <c r="A9" s="285">
        <v>24</v>
      </c>
      <c r="B9" s="285" t="s">
        <v>190</v>
      </c>
      <c r="C9" s="286">
        <v>9614</v>
      </c>
      <c r="D9" s="286">
        <v>1817</v>
      </c>
      <c r="E9" s="286">
        <v>884.9</v>
      </c>
      <c r="F9" s="286">
        <v>130</v>
      </c>
      <c r="G9" s="286">
        <v>340</v>
      </c>
      <c r="H9" s="286">
        <v>0</v>
      </c>
      <c r="I9" s="286">
        <v>0</v>
      </c>
      <c r="J9" s="286">
        <v>0</v>
      </c>
      <c r="K9" s="286">
        <v>0</v>
      </c>
      <c r="L9" s="286">
        <v>0</v>
      </c>
      <c r="M9" s="286">
        <v>0</v>
      </c>
      <c r="N9" s="286">
        <v>11102</v>
      </c>
      <c r="O9" s="286">
        <v>97</v>
      </c>
      <c r="P9" s="286">
        <v>1003.443</v>
      </c>
      <c r="Q9" s="286">
        <v>15</v>
      </c>
    </row>
    <row r="10" spans="1:17" x14ac:dyDescent="0.2">
      <c r="A10" s="285">
        <v>1952</v>
      </c>
      <c r="B10" s="285" t="s">
        <v>680</v>
      </c>
      <c r="C10" s="286">
        <v>60899</v>
      </c>
      <c r="D10" s="286">
        <v>11331</v>
      </c>
      <c r="E10" s="286">
        <v>7128.7</v>
      </c>
      <c r="F10" s="286">
        <v>3815</v>
      </c>
      <c r="G10" s="286">
        <v>42450</v>
      </c>
      <c r="H10" s="286">
        <v>380.16</v>
      </c>
      <c r="I10" s="286">
        <v>1336</v>
      </c>
      <c r="J10" s="286">
        <v>0</v>
      </c>
      <c r="K10" s="286">
        <v>0</v>
      </c>
      <c r="L10" s="286">
        <v>0</v>
      </c>
      <c r="M10" s="286">
        <v>0</v>
      </c>
      <c r="N10" s="286">
        <v>27791</v>
      </c>
      <c r="O10" s="286">
        <v>1785</v>
      </c>
      <c r="P10" s="286">
        <v>24454.955999999998</v>
      </c>
      <c r="Q10" s="286">
        <v>23</v>
      </c>
    </row>
    <row r="11" spans="1:17" x14ac:dyDescent="0.2">
      <c r="A11" s="285">
        <v>1895</v>
      </c>
      <c r="B11" s="285" t="s">
        <v>476</v>
      </c>
      <c r="C11" s="286">
        <v>38129</v>
      </c>
      <c r="D11" s="286">
        <v>6620</v>
      </c>
      <c r="E11" s="286">
        <v>5362.9</v>
      </c>
      <c r="F11" s="286">
        <v>775</v>
      </c>
      <c r="G11" s="286">
        <v>27870</v>
      </c>
      <c r="H11" s="286">
        <v>1051.6199999999999</v>
      </c>
      <c r="I11" s="286">
        <v>1672</v>
      </c>
      <c r="J11" s="286">
        <v>0</v>
      </c>
      <c r="K11" s="286">
        <v>0</v>
      </c>
      <c r="L11" s="286">
        <v>0</v>
      </c>
      <c r="M11" s="286">
        <v>0</v>
      </c>
      <c r="N11" s="286">
        <v>22656</v>
      </c>
      <c r="O11" s="286">
        <v>1393</v>
      </c>
      <c r="P11" s="286">
        <v>15513.53</v>
      </c>
      <c r="Q11" s="286">
        <v>23</v>
      </c>
    </row>
    <row r="12" spans="1:17" x14ac:dyDescent="0.2">
      <c r="A12" s="285">
        <v>765</v>
      </c>
      <c r="B12" s="285" t="s">
        <v>251</v>
      </c>
      <c r="C12" s="286">
        <v>12214</v>
      </c>
      <c r="D12" s="286">
        <v>2220</v>
      </c>
      <c r="E12" s="286">
        <v>1698.5</v>
      </c>
      <c r="F12" s="286">
        <v>205</v>
      </c>
      <c r="G12" s="286">
        <v>7870</v>
      </c>
      <c r="H12" s="286">
        <v>0</v>
      </c>
      <c r="I12" s="286">
        <v>184.8</v>
      </c>
      <c r="J12" s="286">
        <v>0</v>
      </c>
      <c r="K12" s="286">
        <v>0</v>
      </c>
      <c r="L12" s="286">
        <v>0</v>
      </c>
      <c r="M12" s="286">
        <v>0</v>
      </c>
      <c r="N12" s="286">
        <v>4906</v>
      </c>
      <c r="O12" s="286">
        <v>114</v>
      </c>
      <c r="P12" s="286">
        <v>3066.5250000000001</v>
      </c>
      <c r="Q12" s="286">
        <v>4</v>
      </c>
    </row>
    <row r="13" spans="1:17" x14ac:dyDescent="0.2">
      <c r="A13" s="285">
        <v>37</v>
      </c>
      <c r="B13" s="285" t="s">
        <v>296</v>
      </c>
      <c r="C13" s="286">
        <v>31789</v>
      </c>
      <c r="D13" s="286">
        <v>5714</v>
      </c>
      <c r="E13" s="286">
        <v>4346.3</v>
      </c>
      <c r="F13" s="286">
        <v>435</v>
      </c>
      <c r="G13" s="286">
        <v>29330</v>
      </c>
      <c r="H13" s="286">
        <v>1183.4000000000001</v>
      </c>
      <c r="I13" s="286">
        <v>1665.6</v>
      </c>
      <c r="J13" s="286">
        <v>0</v>
      </c>
      <c r="K13" s="286">
        <v>0</v>
      </c>
      <c r="L13" s="286">
        <v>0</v>
      </c>
      <c r="M13" s="286">
        <v>301.10000000000002</v>
      </c>
      <c r="N13" s="286">
        <v>11768</v>
      </c>
      <c r="O13" s="286">
        <v>226</v>
      </c>
      <c r="P13" s="286">
        <v>12937.509</v>
      </c>
      <c r="Q13" s="286">
        <v>13</v>
      </c>
    </row>
    <row r="14" spans="1:17" x14ac:dyDescent="0.2">
      <c r="A14" s="285">
        <v>47</v>
      </c>
      <c r="B14" s="285" t="s">
        <v>325</v>
      </c>
      <c r="C14" s="286">
        <v>27491</v>
      </c>
      <c r="D14" s="286">
        <v>5141</v>
      </c>
      <c r="E14" s="286">
        <v>3498.3</v>
      </c>
      <c r="F14" s="286">
        <v>1515</v>
      </c>
      <c r="G14" s="286">
        <v>29520</v>
      </c>
      <c r="H14" s="286">
        <v>890.9</v>
      </c>
      <c r="I14" s="286">
        <v>1599.2</v>
      </c>
      <c r="J14" s="286">
        <v>0</v>
      </c>
      <c r="K14" s="286">
        <v>0</v>
      </c>
      <c r="L14" s="286">
        <v>0</v>
      </c>
      <c r="M14" s="286">
        <v>0</v>
      </c>
      <c r="N14" s="286">
        <v>7595</v>
      </c>
      <c r="O14" s="286">
        <v>272</v>
      </c>
      <c r="P14" s="286">
        <v>12869.857</v>
      </c>
      <c r="Q14" s="286">
        <v>6</v>
      </c>
    </row>
    <row r="15" spans="1:17" x14ac:dyDescent="0.2">
      <c r="A15" s="285">
        <v>1969</v>
      </c>
      <c r="B15" s="285" t="s">
        <v>687</v>
      </c>
      <c r="C15" s="286">
        <v>63031</v>
      </c>
      <c r="D15" s="286">
        <v>13498</v>
      </c>
      <c r="E15" s="286">
        <v>5084.8</v>
      </c>
      <c r="F15" s="286">
        <v>895</v>
      </c>
      <c r="G15" s="286">
        <v>19810</v>
      </c>
      <c r="H15" s="286">
        <v>0</v>
      </c>
      <c r="I15" s="286">
        <v>2096.8000000000002</v>
      </c>
      <c r="J15" s="286">
        <v>0</v>
      </c>
      <c r="K15" s="286">
        <v>0</v>
      </c>
      <c r="L15" s="286">
        <v>0</v>
      </c>
      <c r="M15" s="286">
        <v>0</v>
      </c>
      <c r="N15" s="286">
        <v>36256</v>
      </c>
      <c r="O15" s="286">
        <v>620</v>
      </c>
      <c r="P15" s="286">
        <v>12845.111999999999</v>
      </c>
      <c r="Q15" s="286">
        <v>37</v>
      </c>
    </row>
    <row r="16" spans="1:17" x14ac:dyDescent="0.2">
      <c r="A16" s="285">
        <v>1950</v>
      </c>
      <c r="B16" s="285" t="s">
        <v>682</v>
      </c>
      <c r="C16" s="286">
        <v>25199</v>
      </c>
      <c r="D16" s="286">
        <v>4423</v>
      </c>
      <c r="E16" s="286">
        <v>2889.3</v>
      </c>
      <c r="F16" s="286">
        <v>750</v>
      </c>
      <c r="G16" s="286">
        <v>9330</v>
      </c>
      <c r="H16" s="286">
        <v>0</v>
      </c>
      <c r="I16" s="286">
        <v>1012</v>
      </c>
      <c r="J16" s="286">
        <v>0</v>
      </c>
      <c r="K16" s="286">
        <v>0</v>
      </c>
      <c r="L16" s="286">
        <v>0</v>
      </c>
      <c r="M16" s="286">
        <v>38.5</v>
      </c>
      <c r="N16" s="286">
        <v>27576</v>
      </c>
      <c r="O16" s="286">
        <v>488</v>
      </c>
      <c r="P16" s="286">
        <v>3560.8090000000002</v>
      </c>
      <c r="Q16" s="286">
        <v>29</v>
      </c>
    </row>
    <row r="17" spans="1:17" x14ac:dyDescent="0.2">
      <c r="A17" s="285">
        <v>59</v>
      </c>
      <c r="B17" s="285" t="s">
        <v>4</v>
      </c>
      <c r="C17" s="286">
        <v>27852</v>
      </c>
      <c r="D17" s="286">
        <v>6097</v>
      </c>
      <c r="E17" s="286">
        <v>2947.3</v>
      </c>
      <c r="F17" s="286">
        <v>290</v>
      </c>
      <c r="G17" s="286">
        <v>10180</v>
      </c>
      <c r="H17" s="286">
        <v>0</v>
      </c>
      <c r="I17" s="286">
        <v>1168</v>
      </c>
      <c r="J17" s="286">
        <v>0</v>
      </c>
      <c r="K17" s="286">
        <v>0</v>
      </c>
      <c r="L17" s="286">
        <v>0</v>
      </c>
      <c r="M17" s="286">
        <v>0</v>
      </c>
      <c r="N17" s="286">
        <v>10223</v>
      </c>
      <c r="O17" s="286">
        <v>175</v>
      </c>
      <c r="P17" s="286">
        <v>5199.5789999999997</v>
      </c>
      <c r="Q17" s="286">
        <v>13</v>
      </c>
    </row>
    <row r="18" spans="1:17" x14ac:dyDescent="0.2">
      <c r="A18" s="285">
        <v>60</v>
      </c>
      <c r="B18" s="285" t="s">
        <v>12</v>
      </c>
      <c r="C18" s="286">
        <v>3673</v>
      </c>
      <c r="D18" s="286">
        <v>702</v>
      </c>
      <c r="E18" s="286">
        <v>171.7</v>
      </c>
      <c r="F18" s="286">
        <v>0</v>
      </c>
      <c r="G18" s="286">
        <v>230</v>
      </c>
      <c r="H18" s="286">
        <v>0</v>
      </c>
      <c r="I18" s="286">
        <v>132</v>
      </c>
      <c r="J18" s="286">
        <v>0</v>
      </c>
      <c r="K18" s="286">
        <v>0</v>
      </c>
      <c r="L18" s="286">
        <v>0</v>
      </c>
      <c r="M18" s="286">
        <v>0</v>
      </c>
      <c r="N18" s="286">
        <v>5908</v>
      </c>
      <c r="O18" s="286">
        <v>78</v>
      </c>
      <c r="P18" s="286">
        <v>916.61900000000003</v>
      </c>
      <c r="Q18" s="286">
        <v>4</v>
      </c>
    </row>
    <row r="19" spans="1:17" x14ac:dyDescent="0.2">
      <c r="A19" s="285">
        <v>1891</v>
      </c>
      <c r="B19" s="285" t="s">
        <v>385</v>
      </c>
      <c r="C19" s="286">
        <v>18923</v>
      </c>
      <c r="D19" s="286">
        <v>3878</v>
      </c>
      <c r="E19" s="286">
        <v>1978.4</v>
      </c>
      <c r="F19" s="286">
        <v>205</v>
      </c>
      <c r="G19" s="286">
        <v>5800</v>
      </c>
      <c r="H19" s="286">
        <v>736.98</v>
      </c>
      <c r="I19" s="286">
        <v>230.4</v>
      </c>
      <c r="J19" s="286">
        <v>0</v>
      </c>
      <c r="K19" s="286">
        <v>0</v>
      </c>
      <c r="L19" s="286">
        <v>0</v>
      </c>
      <c r="M19" s="286">
        <v>0</v>
      </c>
      <c r="N19" s="286">
        <v>8456</v>
      </c>
      <c r="O19" s="286">
        <v>297</v>
      </c>
      <c r="P19" s="286">
        <v>3733.884</v>
      </c>
      <c r="Q19" s="286">
        <v>9</v>
      </c>
    </row>
    <row r="20" spans="1:17" x14ac:dyDescent="0.2">
      <c r="A20" s="285">
        <v>1940</v>
      </c>
      <c r="B20" s="285" t="s">
        <v>653</v>
      </c>
      <c r="C20" s="286">
        <v>51430</v>
      </c>
      <c r="D20" s="286">
        <v>10323</v>
      </c>
      <c r="E20" s="286">
        <v>4221.8999999999996</v>
      </c>
      <c r="F20" s="286">
        <v>875</v>
      </c>
      <c r="G20" s="286">
        <v>27490</v>
      </c>
      <c r="H20" s="286">
        <v>0</v>
      </c>
      <c r="I20" s="286">
        <v>1099.2</v>
      </c>
      <c r="J20" s="286">
        <v>0</v>
      </c>
      <c r="K20" s="286">
        <v>0</v>
      </c>
      <c r="L20" s="286">
        <v>0</v>
      </c>
      <c r="M20" s="286">
        <v>0</v>
      </c>
      <c r="N20" s="286">
        <v>35120</v>
      </c>
      <c r="O20" s="286">
        <v>6696</v>
      </c>
      <c r="P20" s="286">
        <v>13775.782999999999</v>
      </c>
      <c r="Q20" s="286">
        <v>43</v>
      </c>
    </row>
    <row r="21" spans="1:17" x14ac:dyDescent="0.2">
      <c r="A21" s="285">
        <v>72</v>
      </c>
      <c r="B21" s="285" t="s">
        <v>131</v>
      </c>
      <c r="C21" s="286">
        <v>15758</v>
      </c>
      <c r="D21" s="286">
        <v>3048</v>
      </c>
      <c r="E21" s="286">
        <v>2060.6</v>
      </c>
      <c r="F21" s="286">
        <v>355</v>
      </c>
      <c r="G21" s="286">
        <v>16680</v>
      </c>
      <c r="H21" s="286">
        <v>0</v>
      </c>
      <c r="I21" s="286">
        <v>1023.2</v>
      </c>
      <c r="J21" s="286">
        <v>0</v>
      </c>
      <c r="K21" s="286">
        <v>0</v>
      </c>
      <c r="L21" s="286">
        <v>0</v>
      </c>
      <c r="M21" s="286">
        <v>0</v>
      </c>
      <c r="N21" s="286">
        <v>2495</v>
      </c>
      <c r="O21" s="286">
        <v>168</v>
      </c>
      <c r="P21" s="286">
        <v>8012.16</v>
      </c>
      <c r="Q21" s="286">
        <v>2</v>
      </c>
    </row>
    <row r="22" spans="1:17" x14ac:dyDescent="0.2">
      <c r="A22" s="285">
        <v>74</v>
      </c>
      <c r="B22" s="285" t="s">
        <v>136</v>
      </c>
      <c r="C22" s="286">
        <v>50257</v>
      </c>
      <c r="D22" s="286">
        <v>10096</v>
      </c>
      <c r="E22" s="286">
        <v>5294.1</v>
      </c>
      <c r="F22" s="286">
        <v>1790</v>
      </c>
      <c r="G22" s="286">
        <v>53030</v>
      </c>
      <c r="H22" s="286">
        <v>813.84</v>
      </c>
      <c r="I22" s="286">
        <v>3182.4</v>
      </c>
      <c r="J22" s="286">
        <v>0</v>
      </c>
      <c r="K22" s="286">
        <v>0</v>
      </c>
      <c r="L22" s="286">
        <v>0</v>
      </c>
      <c r="M22" s="286">
        <v>0</v>
      </c>
      <c r="N22" s="286">
        <v>18988</v>
      </c>
      <c r="O22" s="286">
        <v>829</v>
      </c>
      <c r="P22" s="286">
        <v>25940.91</v>
      </c>
      <c r="Q22" s="286">
        <v>24</v>
      </c>
    </row>
    <row r="23" spans="1:17" x14ac:dyDescent="0.2">
      <c r="A23" s="285">
        <v>80</v>
      </c>
      <c r="B23" s="285" t="s">
        <v>175</v>
      </c>
      <c r="C23" s="286">
        <v>123107</v>
      </c>
      <c r="D23" s="286">
        <v>22732</v>
      </c>
      <c r="E23" s="286">
        <v>15094.8</v>
      </c>
      <c r="F23" s="286">
        <v>5585</v>
      </c>
      <c r="G23" s="286">
        <v>211110</v>
      </c>
      <c r="H23" s="286">
        <v>3599.02</v>
      </c>
      <c r="I23" s="286">
        <v>5723.2</v>
      </c>
      <c r="J23" s="286">
        <v>0</v>
      </c>
      <c r="K23" s="286">
        <v>0</v>
      </c>
      <c r="L23" s="286">
        <v>0</v>
      </c>
      <c r="M23" s="286">
        <v>0</v>
      </c>
      <c r="N23" s="286">
        <v>23820</v>
      </c>
      <c r="O23" s="286">
        <v>1742</v>
      </c>
      <c r="P23" s="286">
        <v>132356.90400000001</v>
      </c>
      <c r="Q23" s="286">
        <v>23</v>
      </c>
    </row>
    <row r="24" spans="1:17" x14ac:dyDescent="0.2">
      <c r="A24" s="285">
        <v>1970</v>
      </c>
      <c r="B24" s="285" t="s">
        <v>688</v>
      </c>
      <c r="C24" s="286">
        <v>45181</v>
      </c>
      <c r="D24" s="286">
        <v>9574</v>
      </c>
      <c r="E24" s="286">
        <v>4890.8</v>
      </c>
      <c r="F24" s="286">
        <v>510</v>
      </c>
      <c r="G24" s="286">
        <v>17470</v>
      </c>
      <c r="H24" s="286">
        <v>795.96</v>
      </c>
      <c r="I24" s="286">
        <v>1959.2</v>
      </c>
      <c r="J24" s="286">
        <v>0</v>
      </c>
      <c r="K24" s="286">
        <v>0</v>
      </c>
      <c r="L24" s="286">
        <v>0</v>
      </c>
      <c r="M24" s="286">
        <v>0</v>
      </c>
      <c r="N24" s="286">
        <v>37964</v>
      </c>
      <c r="O24" s="286">
        <v>1760</v>
      </c>
      <c r="P24" s="286">
        <v>9438.8780000000006</v>
      </c>
      <c r="Q24" s="286">
        <v>38</v>
      </c>
    </row>
    <row r="25" spans="1:17" x14ac:dyDescent="0.2">
      <c r="A25" s="285">
        <v>85</v>
      </c>
      <c r="B25" s="285" t="s">
        <v>239</v>
      </c>
      <c r="C25" s="286">
        <v>25497</v>
      </c>
      <c r="D25" s="286">
        <v>4710</v>
      </c>
      <c r="E25" s="286">
        <v>2757.2</v>
      </c>
      <c r="F25" s="286">
        <v>305</v>
      </c>
      <c r="G25" s="286">
        <v>9430</v>
      </c>
      <c r="H25" s="286">
        <v>206.26</v>
      </c>
      <c r="I25" s="286">
        <v>1185.5999999999999</v>
      </c>
      <c r="J25" s="286">
        <v>0</v>
      </c>
      <c r="K25" s="286">
        <v>0</v>
      </c>
      <c r="L25" s="286">
        <v>0</v>
      </c>
      <c r="M25" s="286">
        <v>0</v>
      </c>
      <c r="N25" s="286">
        <v>22335</v>
      </c>
      <c r="O25" s="286">
        <v>276</v>
      </c>
      <c r="P25" s="286">
        <v>5874.616</v>
      </c>
      <c r="Q25" s="286">
        <v>17</v>
      </c>
    </row>
    <row r="26" spans="1:17" x14ac:dyDescent="0.2">
      <c r="A26" s="285">
        <v>86</v>
      </c>
      <c r="B26" s="285" t="s">
        <v>242</v>
      </c>
      <c r="C26" s="286">
        <v>29723</v>
      </c>
      <c r="D26" s="286">
        <v>6014</v>
      </c>
      <c r="E26" s="286">
        <v>2632.9</v>
      </c>
      <c r="F26" s="286">
        <v>400</v>
      </c>
      <c r="G26" s="286">
        <v>8090</v>
      </c>
      <c r="H26" s="286">
        <v>723.14</v>
      </c>
      <c r="I26" s="286">
        <v>462.4</v>
      </c>
      <c r="J26" s="286">
        <v>0</v>
      </c>
      <c r="K26" s="286">
        <v>0</v>
      </c>
      <c r="L26" s="286">
        <v>0</v>
      </c>
      <c r="M26" s="286">
        <v>0</v>
      </c>
      <c r="N26" s="286">
        <v>22451</v>
      </c>
      <c r="O26" s="286">
        <v>313</v>
      </c>
      <c r="P26" s="286">
        <v>5348.2129999999997</v>
      </c>
      <c r="Q26" s="286">
        <v>22</v>
      </c>
    </row>
    <row r="27" spans="1:17" x14ac:dyDescent="0.2">
      <c r="A27" s="285">
        <v>88</v>
      </c>
      <c r="B27" s="285" t="s">
        <v>276</v>
      </c>
      <c r="C27" s="286">
        <v>936</v>
      </c>
      <c r="D27" s="286">
        <v>128</v>
      </c>
      <c r="E27" s="286">
        <v>77.400000000000006</v>
      </c>
      <c r="F27" s="286">
        <v>0</v>
      </c>
      <c r="G27" s="286">
        <v>20</v>
      </c>
      <c r="H27" s="286">
        <v>0</v>
      </c>
      <c r="I27" s="286">
        <v>27.2</v>
      </c>
      <c r="J27" s="286">
        <v>0</v>
      </c>
      <c r="K27" s="286">
        <v>0</v>
      </c>
      <c r="L27" s="286">
        <v>0</v>
      </c>
      <c r="M27" s="286">
        <v>3.2</v>
      </c>
      <c r="N27" s="286">
        <v>4048</v>
      </c>
      <c r="O27" s="286">
        <v>43</v>
      </c>
      <c r="P27" s="286">
        <v>429.85199999999998</v>
      </c>
      <c r="Q27" s="286">
        <v>1</v>
      </c>
    </row>
    <row r="28" spans="1:17" x14ac:dyDescent="0.2">
      <c r="A28" s="285">
        <v>90</v>
      </c>
      <c r="B28" s="285" t="s">
        <v>291</v>
      </c>
      <c r="C28" s="286">
        <v>55938</v>
      </c>
      <c r="D28" s="286">
        <v>11399</v>
      </c>
      <c r="E28" s="286">
        <v>6257.1</v>
      </c>
      <c r="F28" s="286">
        <v>1475</v>
      </c>
      <c r="G28" s="286">
        <v>80280</v>
      </c>
      <c r="H28" s="286">
        <v>4040.78</v>
      </c>
      <c r="I28" s="286">
        <v>3903.2</v>
      </c>
      <c r="J28" s="286">
        <v>0</v>
      </c>
      <c r="K28" s="286">
        <v>0</v>
      </c>
      <c r="L28" s="286">
        <v>0</v>
      </c>
      <c r="M28" s="286">
        <v>0</v>
      </c>
      <c r="N28" s="286">
        <v>11710</v>
      </c>
      <c r="O28" s="286">
        <v>908</v>
      </c>
      <c r="P28" s="286">
        <v>34999.46</v>
      </c>
      <c r="Q28" s="286">
        <v>9</v>
      </c>
    </row>
    <row r="29" spans="1:17" x14ac:dyDescent="0.2">
      <c r="A29" s="285">
        <v>1900</v>
      </c>
      <c r="B29" s="285" t="s">
        <v>507</v>
      </c>
      <c r="C29" s="286">
        <v>89710</v>
      </c>
      <c r="D29" s="286">
        <v>18418</v>
      </c>
      <c r="E29" s="286">
        <v>9099.2000000000007</v>
      </c>
      <c r="F29" s="286">
        <v>1690</v>
      </c>
      <c r="G29" s="286">
        <v>76690</v>
      </c>
      <c r="H29" s="286">
        <v>2321.6</v>
      </c>
      <c r="I29" s="286">
        <v>4497.6000000000004</v>
      </c>
      <c r="J29" s="286">
        <v>0</v>
      </c>
      <c r="K29" s="286">
        <v>0</v>
      </c>
      <c r="L29" s="286">
        <v>0</v>
      </c>
      <c r="M29" s="286">
        <v>0</v>
      </c>
      <c r="N29" s="286">
        <v>52191</v>
      </c>
      <c r="O29" s="286">
        <v>5300</v>
      </c>
      <c r="P29" s="286">
        <v>36132.095999999998</v>
      </c>
      <c r="Q29" s="286">
        <v>65</v>
      </c>
    </row>
    <row r="30" spans="1:17" x14ac:dyDescent="0.2">
      <c r="A30" s="285">
        <v>93</v>
      </c>
      <c r="B30" s="285" t="s">
        <v>305</v>
      </c>
      <c r="C30" s="286">
        <v>4890</v>
      </c>
      <c r="D30" s="286">
        <v>722</v>
      </c>
      <c r="E30" s="286">
        <v>199.7</v>
      </c>
      <c r="F30" s="286">
        <v>35</v>
      </c>
      <c r="G30" s="286">
        <v>1570</v>
      </c>
      <c r="H30" s="286">
        <v>0</v>
      </c>
      <c r="I30" s="286">
        <v>91.2</v>
      </c>
      <c r="J30" s="286">
        <v>0</v>
      </c>
      <c r="K30" s="286">
        <v>0</v>
      </c>
      <c r="L30" s="286">
        <v>0</v>
      </c>
      <c r="M30" s="286">
        <v>0</v>
      </c>
      <c r="N30" s="286">
        <v>8523</v>
      </c>
      <c r="O30" s="286">
        <v>187</v>
      </c>
      <c r="P30" s="286">
        <v>962.98400000000004</v>
      </c>
      <c r="Q30" s="286">
        <v>9</v>
      </c>
    </row>
    <row r="31" spans="1:17" x14ac:dyDescent="0.2">
      <c r="A31" s="285">
        <v>737</v>
      </c>
      <c r="B31" s="285" t="s">
        <v>314</v>
      </c>
      <c r="C31" s="286">
        <v>31780</v>
      </c>
      <c r="D31" s="286">
        <v>6500</v>
      </c>
      <c r="E31" s="286">
        <v>2722.7</v>
      </c>
      <c r="F31" s="286">
        <v>395</v>
      </c>
      <c r="G31" s="286">
        <v>10790</v>
      </c>
      <c r="H31" s="286">
        <v>0</v>
      </c>
      <c r="I31" s="286">
        <v>1105.5999999999999</v>
      </c>
      <c r="J31" s="286">
        <v>0</v>
      </c>
      <c r="K31" s="286">
        <v>0</v>
      </c>
      <c r="L31" s="286">
        <v>0</v>
      </c>
      <c r="M31" s="286">
        <v>543.79999999999995</v>
      </c>
      <c r="N31" s="286">
        <v>14860</v>
      </c>
      <c r="O31" s="286">
        <v>1280</v>
      </c>
      <c r="P31" s="286">
        <v>6887.8959999999997</v>
      </c>
      <c r="Q31" s="286">
        <v>24</v>
      </c>
    </row>
    <row r="32" spans="1:17" x14ac:dyDescent="0.2">
      <c r="A32" s="285">
        <v>96</v>
      </c>
      <c r="B32" s="285" t="s">
        <v>336</v>
      </c>
      <c r="C32" s="286">
        <v>1138</v>
      </c>
      <c r="D32" s="286">
        <v>157</v>
      </c>
      <c r="E32" s="286">
        <v>101.4</v>
      </c>
      <c r="F32" s="286">
        <v>0</v>
      </c>
      <c r="G32" s="286">
        <v>190</v>
      </c>
      <c r="H32" s="286">
        <v>0</v>
      </c>
      <c r="I32" s="286">
        <v>28</v>
      </c>
      <c r="J32" s="286">
        <v>0</v>
      </c>
      <c r="K32" s="286">
        <v>0</v>
      </c>
      <c r="L32" s="286">
        <v>0</v>
      </c>
      <c r="M32" s="286">
        <v>0</v>
      </c>
      <c r="N32" s="286">
        <v>3917</v>
      </c>
      <c r="O32" s="286">
        <v>69</v>
      </c>
      <c r="P32" s="286">
        <v>223.584</v>
      </c>
      <c r="Q32" s="286">
        <v>2</v>
      </c>
    </row>
    <row r="33" spans="1:17" x14ac:dyDescent="0.2">
      <c r="A33" s="285">
        <v>1949</v>
      </c>
      <c r="B33" s="285" t="s">
        <v>681</v>
      </c>
      <c r="C33" s="286">
        <v>46039</v>
      </c>
      <c r="D33" s="286">
        <v>9237</v>
      </c>
      <c r="E33" s="286">
        <v>4639</v>
      </c>
      <c r="F33" s="286">
        <v>795</v>
      </c>
      <c r="G33" s="286">
        <v>18290</v>
      </c>
      <c r="H33" s="286">
        <v>251.9</v>
      </c>
      <c r="I33" s="286">
        <v>1522.4</v>
      </c>
      <c r="J33" s="286">
        <v>0</v>
      </c>
      <c r="K33" s="286">
        <v>0</v>
      </c>
      <c r="L33" s="286">
        <v>0</v>
      </c>
      <c r="M33" s="286">
        <v>0</v>
      </c>
      <c r="N33" s="286">
        <v>28562</v>
      </c>
      <c r="O33" s="286">
        <v>396</v>
      </c>
      <c r="P33" s="286">
        <v>10030</v>
      </c>
      <c r="Q33" s="286">
        <v>34</v>
      </c>
    </row>
    <row r="34" spans="1:17" x14ac:dyDescent="0.2">
      <c r="A34" s="285">
        <v>98</v>
      </c>
      <c r="B34" s="285" t="s">
        <v>356</v>
      </c>
      <c r="C34" s="286">
        <v>25840</v>
      </c>
      <c r="D34" s="286">
        <v>4871</v>
      </c>
      <c r="E34" s="286">
        <v>2786.7</v>
      </c>
      <c r="F34" s="286">
        <v>545</v>
      </c>
      <c r="G34" s="286">
        <v>17240</v>
      </c>
      <c r="H34" s="286">
        <v>110.88</v>
      </c>
      <c r="I34" s="286">
        <v>1000</v>
      </c>
      <c r="J34" s="286">
        <v>0</v>
      </c>
      <c r="K34" s="286">
        <v>0</v>
      </c>
      <c r="L34" s="286">
        <v>0</v>
      </c>
      <c r="M34" s="286">
        <v>0</v>
      </c>
      <c r="N34" s="286">
        <v>22017</v>
      </c>
      <c r="O34" s="286">
        <v>828</v>
      </c>
      <c r="P34" s="286">
        <v>8071.8710000000001</v>
      </c>
      <c r="Q34" s="286">
        <v>19</v>
      </c>
    </row>
    <row r="35" spans="1:17" x14ac:dyDescent="0.2">
      <c r="A35" s="285">
        <v>1680</v>
      </c>
      <c r="B35" s="285" t="s">
        <v>0</v>
      </c>
      <c r="C35" s="286">
        <v>25386</v>
      </c>
      <c r="D35" s="286">
        <v>4451</v>
      </c>
      <c r="E35" s="286">
        <v>1876.8</v>
      </c>
      <c r="F35" s="286">
        <v>300</v>
      </c>
      <c r="G35" s="286">
        <v>3000</v>
      </c>
      <c r="H35" s="286">
        <v>0</v>
      </c>
      <c r="I35" s="286">
        <v>288</v>
      </c>
      <c r="J35" s="286">
        <v>0</v>
      </c>
      <c r="K35" s="286">
        <v>0</v>
      </c>
      <c r="L35" s="286">
        <v>0</v>
      </c>
      <c r="M35" s="286">
        <v>267.60000000000002</v>
      </c>
      <c r="N35" s="286">
        <v>27602</v>
      </c>
      <c r="O35" s="286">
        <v>286</v>
      </c>
      <c r="P35" s="286">
        <v>3674.16</v>
      </c>
      <c r="Q35" s="286">
        <v>33</v>
      </c>
    </row>
    <row r="36" spans="1:17" x14ac:dyDescent="0.2">
      <c r="A36" s="285">
        <v>106</v>
      </c>
      <c r="B36" s="285" t="s">
        <v>19</v>
      </c>
      <c r="C36" s="286">
        <v>67963</v>
      </c>
      <c r="D36" s="286">
        <v>13914</v>
      </c>
      <c r="E36" s="286">
        <v>7300.3</v>
      </c>
      <c r="F36" s="286">
        <v>2235</v>
      </c>
      <c r="G36" s="286">
        <v>106200</v>
      </c>
      <c r="H36" s="286">
        <v>2017.26</v>
      </c>
      <c r="I36" s="286">
        <v>4200</v>
      </c>
      <c r="J36" s="286">
        <v>0</v>
      </c>
      <c r="K36" s="286">
        <v>0</v>
      </c>
      <c r="L36" s="286">
        <v>0</v>
      </c>
      <c r="M36" s="286">
        <v>250.5</v>
      </c>
      <c r="N36" s="286">
        <v>8186</v>
      </c>
      <c r="O36" s="286">
        <v>159</v>
      </c>
      <c r="P36" s="286">
        <v>49553.877</v>
      </c>
      <c r="Q36" s="286">
        <v>3</v>
      </c>
    </row>
    <row r="37" spans="1:17" x14ac:dyDescent="0.2">
      <c r="A37" s="285">
        <v>1681</v>
      </c>
      <c r="B37" s="285" t="s">
        <v>46</v>
      </c>
      <c r="C37" s="286">
        <v>25372</v>
      </c>
      <c r="D37" s="286">
        <v>4431</v>
      </c>
      <c r="E37" s="286">
        <v>2240.8000000000002</v>
      </c>
      <c r="F37" s="286">
        <v>305</v>
      </c>
      <c r="G37" s="286">
        <v>3600</v>
      </c>
      <c r="H37" s="286">
        <v>0</v>
      </c>
      <c r="I37" s="286">
        <v>139.19999999999999</v>
      </c>
      <c r="J37" s="286">
        <v>0</v>
      </c>
      <c r="K37" s="286">
        <v>0</v>
      </c>
      <c r="L37" s="286">
        <v>0</v>
      </c>
      <c r="M37" s="286">
        <v>0</v>
      </c>
      <c r="N37" s="286">
        <v>27489</v>
      </c>
      <c r="O37" s="286">
        <v>300</v>
      </c>
      <c r="P37" s="286">
        <v>3134.0439999999999</v>
      </c>
      <c r="Q37" s="286">
        <v>36</v>
      </c>
    </row>
    <row r="38" spans="1:17" x14ac:dyDescent="0.2">
      <c r="A38" s="285">
        <v>109</v>
      </c>
      <c r="B38" s="285" t="s">
        <v>62</v>
      </c>
      <c r="C38" s="286">
        <v>35483</v>
      </c>
      <c r="D38" s="286">
        <v>6647</v>
      </c>
      <c r="E38" s="286">
        <v>3388.2</v>
      </c>
      <c r="F38" s="286">
        <v>700</v>
      </c>
      <c r="G38" s="286">
        <v>18340</v>
      </c>
      <c r="H38" s="286">
        <v>124.74</v>
      </c>
      <c r="I38" s="286">
        <v>1228.8</v>
      </c>
      <c r="J38" s="286">
        <v>0</v>
      </c>
      <c r="K38" s="286">
        <v>0</v>
      </c>
      <c r="L38" s="286">
        <v>0</v>
      </c>
      <c r="M38" s="286">
        <v>0</v>
      </c>
      <c r="N38" s="286">
        <v>29615</v>
      </c>
      <c r="O38" s="286">
        <v>354</v>
      </c>
      <c r="P38" s="286">
        <v>8688.616</v>
      </c>
      <c r="Q38" s="286">
        <v>27</v>
      </c>
    </row>
    <row r="39" spans="1:17" x14ac:dyDescent="0.2">
      <c r="A39" s="285">
        <v>1690</v>
      </c>
      <c r="B39" s="285" t="s">
        <v>71</v>
      </c>
      <c r="C39" s="286">
        <v>24110</v>
      </c>
      <c r="D39" s="286">
        <v>4609</v>
      </c>
      <c r="E39" s="286">
        <v>1705.6</v>
      </c>
      <c r="F39" s="286">
        <v>235</v>
      </c>
      <c r="G39" s="286">
        <v>4930</v>
      </c>
      <c r="H39" s="286">
        <v>0</v>
      </c>
      <c r="I39" s="286">
        <v>0</v>
      </c>
      <c r="J39" s="286">
        <v>0</v>
      </c>
      <c r="K39" s="286">
        <v>0</v>
      </c>
      <c r="L39" s="286">
        <v>0</v>
      </c>
      <c r="M39" s="286">
        <v>0</v>
      </c>
      <c r="N39" s="286">
        <v>22441</v>
      </c>
      <c r="O39" s="286">
        <v>194</v>
      </c>
      <c r="P39" s="286">
        <v>3340.97</v>
      </c>
      <c r="Q39" s="286">
        <v>22</v>
      </c>
    </row>
    <row r="40" spans="1:17" x14ac:dyDescent="0.2">
      <c r="A40" s="285">
        <v>114</v>
      </c>
      <c r="B40" s="285" t="s">
        <v>97</v>
      </c>
      <c r="C40" s="286">
        <v>107113</v>
      </c>
      <c r="D40" s="286">
        <v>19716</v>
      </c>
      <c r="E40" s="286">
        <v>12697.7</v>
      </c>
      <c r="F40" s="286">
        <v>2860</v>
      </c>
      <c r="G40" s="286">
        <v>116330</v>
      </c>
      <c r="H40" s="286">
        <v>2724.34</v>
      </c>
      <c r="I40" s="286">
        <v>5093.6000000000004</v>
      </c>
      <c r="J40" s="286">
        <v>0</v>
      </c>
      <c r="K40" s="286">
        <v>0</v>
      </c>
      <c r="L40" s="286">
        <v>0</v>
      </c>
      <c r="M40" s="286">
        <v>0</v>
      </c>
      <c r="N40" s="286">
        <v>33563</v>
      </c>
      <c r="O40" s="286">
        <v>1063</v>
      </c>
      <c r="P40" s="286">
        <v>42273.05</v>
      </c>
      <c r="Q40" s="286">
        <v>29</v>
      </c>
    </row>
    <row r="41" spans="1:17" x14ac:dyDescent="0.2">
      <c r="A41" s="285">
        <v>118</v>
      </c>
      <c r="B41" s="285" t="s">
        <v>151</v>
      </c>
      <c r="C41" s="286">
        <v>55662</v>
      </c>
      <c r="D41" s="286">
        <v>11509</v>
      </c>
      <c r="E41" s="286">
        <v>6227.7</v>
      </c>
      <c r="F41" s="286">
        <v>1375</v>
      </c>
      <c r="G41" s="286">
        <v>68780</v>
      </c>
      <c r="H41" s="286">
        <v>1658.3</v>
      </c>
      <c r="I41" s="286">
        <v>2790.4</v>
      </c>
      <c r="J41" s="286">
        <v>0</v>
      </c>
      <c r="K41" s="286">
        <v>0</v>
      </c>
      <c r="L41" s="286">
        <v>0</v>
      </c>
      <c r="M41" s="286">
        <v>0</v>
      </c>
      <c r="N41" s="286">
        <v>12766</v>
      </c>
      <c r="O41" s="286">
        <v>159</v>
      </c>
      <c r="P41" s="286">
        <v>30606.526000000002</v>
      </c>
      <c r="Q41" s="286">
        <v>17</v>
      </c>
    </row>
    <row r="42" spans="1:17" x14ac:dyDescent="0.2">
      <c r="A42" s="285">
        <v>119</v>
      </c>
      <c r="B42" s="285" t="s">
        <v>201</v>
      </c>
      <c r="C42" s="286">
        <v>33564</v>
      </c>
      <c r="D42" s="286">
        <v>6974</v>
      </c>
      <c r="E42" s="286">
        <v>3232.9</v>
      </c>
      <c r="F42" s="286">
        <v>1190</v>
      </c>
      <c r="G42" s="286">
        <v>39310</v>
      </c>
      <c r="H42" s="286">
        <v>787</v>
      </c>
      <c r="I42" s="286">
        <v>2878.4</v>
      </c>
      <c r="J42" s="286">
        <v>0</v>
      </c>
      <c r="K42" s="286">
        <v>0</v>
      </c>
      <c r="L42" s="286">
        <v>0</v>
      </c>
      <c r="M42" s="286">
        <v>117.6</v>
      </c>
      <c r="N42" s="286">
        <v>5546</v>
      </c>
      <c r="O42" s="286">
        <v>157</v>
      </c>
      <c r="P42" s="286">
        <v>20121.226999999999</v>
      </c>
      <c r="Q42" s="286">
        <v>5</v>
      </c>
    </row>
    <row r="43" spans="1:17" x14ac:dyDescent="0.2">
      <c r="A43" s="285">
        <v>1731</v>
      </c>
      <c r="B43" s="285" t="s">
        <v>203</v>
      </c>
      <c r="C43" s="286">
        <v>33178</v>
      </c>
      <c r="D43" s="286">
        <v>6201</v>
      </c>
      <c r="E43" s="286">
        <v>2571.1999999999998</v>
      </c>
      <c r="F43" s="286">
        <v>415</v>
      </c>
      <c r="G43" s="286">
        <v>12140</v>
      </c>
      <c r="H43" s="286">
        <v>0</v>
      </c>
      <c r="I43" s="286">
        <v>571.20000000000005</v>
      </c>
      <c r="J43" s="286">
        <v>0</v>
      </c>
      <c r="K43" s="286">
        <v>0</v>
      </c>
      <c r="L43" s="286">
        <v>0</v>
      </c>
      <c r="M43" s="286">
        <v>0</v>
      </c>
      <c r="N43" s="286">
        <v>34070</v>
      </c>
      <c r="O43" s="286">
        <v>517</v>
      </c>
      <c r="P43" s="286">
        <v>6443.268</v>
      </c>
      <c r="Q43" s="286">
        <v>29</v>
      </c>
    </row>
    <row r="44" spans="1:17" x14ac:dyDescent="0.2">
      <c r="A44" s="285">
        <v>1699</v>
      </c>
      <c r="B44" s="285" t="s">
        <v>222</v>
      </c>
      <c r="C44" s="286">
        <v>31290</v>
      </c>
      <c r="D44" s="286">
        <v>5821</v>
      </c>
      <c r="E44" s="286">
        <v>3063.8</v>
      </c>
      <c r="F44" s="286">
        <v>500</v>
      </c>
      <c r="G44" s="286">
        <v>13420</v>
      </c>
      <c r="H44" s="286">
        <v>659.12</v>
      </c>
      <c r="I44" s="286">
        <v>484.8</v>
      </c>
      <c r="J44" s="286">
        <v>0</v>
      </c>
      <c r="K44" s="286">
        <v>0</v>
      </c>
      <c r="L44" s="286">
        <v>0</v>
      </c>
      <c r="M44" s="286">
        <v>168.2</v>
      </c>
      <c r="N44" s="286">
        <v>19905</v>
      </c>
      <c r="O44" s="286">
        <v>624</v>
      </c>
      <c r="P44" s="286">
        <v>10079.1</v>
      </c>
      <c r="Q44" s="286">
        <v>17</v>
      </c>
    </row>
    <row r="45" spans="1:17" x14ac:dyDescent="0.2">
      <c r="A45" s="285">
        <v>1730</v>
      </c>
      <c r="B45" s="285" t="s">
        <v>313</v>
      </c>
      <c r="C45" s="286">
        <v>33698</v>
      </c>
      <c r="D45" s="286">
        <v>7057</v>
      </c>
      <c r="E45" s="286">
        <v>2167.6</v>
      </c>
      <c r="F45" s="286">
        <v>505</v>
      </c>
      <c r="G45" s="286">
        <v>9420</v>
      </c>
      <c r="H45" s="286">
        <v>227.25280000000001</v>
      </c>
      <c r="I45" s="286">
        <v>169.6</v>
      </c>
      <c r="J45" s="286">
        <v>0</v>
      </c>
      <c r="K45" s="286">
        <v>0</v>
      </c>
      <c r="L45" s="286">
        <v>0</v>
      </c>
      <c r="M45" s="286">
        <v>0</v>
      </c>
      <c r="N45" s="286">
        <v>14287</v>
      </c>
      <c r="O45" s="286">
        <v>483</v>
      </c>
      <c r="P45" s="286">
        <v>7998.84</v>
      </c>
      <c r="Q45" s="286">
        <v>18</v>
      </c>
    </row>
    <row r="46" spans="1:17" x14ac:dyDescent="0.2">
      <c r="A46" s="285">
        <v>1701</v>
      </c>
      <c r="B46" s="285" t="s">
        <v>353</v>
      </c>
      <c r="C46" s="286">
        <v>19348</v>
      </c>
      <c r="D46" s="286">
        <v>3231</v>
      </c>
      <c r="E46" s="286">
        <v>1614.8</v>
      </c>
      <c r="F46" s="286">
        <v>195</v>
      </c>
      <c r="G46" s="286">
        <v>2350</v>
      </c>
      <c r="H46" s="286">
        <v>0</v>
      </c>
      <c r="I46" s="286">
        <v>174.4</v>
      </c>
      <c r="J46" s="286">
        <v>0</v>
      </c>
      <c r="K46" s="286">
        <v>0</v>
      </c>
      <c r="L46" s="286">
        <v>0</v>
      </c>
      <c r="M46" s="286">
        <v>0</v>
      </c>
      <c r="N46" s="286">
        <v>27867</v>
      </c>
      <c r="O46" s="286">
        <v>407</v>
      </c>
      <c r="P46" s="286">
        <v>2108.3119999999999</v>
      </c>
      <c r="Q46" s="286">
        <v>29</v>
      </c>
    </row>
    <row r="47" spans="1:17" x14ac:dyDescent="0.2">
      <c r="A47" s="285">
        <v>141</v>
      </c>
      <c r="B47" s="285" t="s">
        <v>8</v>
      </c>
      <c r="C47" s="286">
        <v>72849</v>
      </c>
      <c r="D47" s="286">
        <v>14620</v>
      </c>
      <c r="E47" s="286">
        <v>8819.7999999999993</v>
      </c>
      <c r="F47" s="286">
        <v>7925</v>
      </c>
      <c r="G47" s="286">
        <v>115680</v>
      </c>
      <c r="H47" s="286">
        <v>3490.9</v>
      </c>
      <c r="I47" s="286">
        <v>4908.8</v>
      </c>
      <c r="J47" s="286">
        <v>0</v>
      </c>
      <c r="K47" s="286">
        <v>0</v>
      </c>
      <c r="L47" s="286">
        <v>0</v>
      </c>
      <c r="M47" s="286">
        <v>0</v>
      </c>
      <c r="N47" s="286">
        <v>6715</v>
      </c>
      <c r="O47" s="286">
        <v>225</v>
      </c>
      <c r="P47" s="286">
        <v>53409.468000000001</v>
      </c>
      <c r="Q47" s="286">
        <v>3</v>
      </c>
    </row>
    <row r="48" spans="1:17" x14ac:dyDescent="0.2">
      <c r="A48" s="285">
        <v>147</v>
      </c>
      <c r="B48" s="285" t="s">
        <v>47</v>
      </c>
      <c r="C48" s="286">
        <v>23210</v>
      </c>
      <c r="D48" s="286">
        <v>4954</v>
      </c>
      <c r="E48" s="286">
        <v>1652.3</v>
      </c>
      <c r="F48" s="286">
        <v>605</v>
      </c>
      <c r="G48" s="286">
        <v>13860</v>
      </c>
      <c r="H48" s="286">
        <v>0</v>
      </c>
      <c r="I48" s="286">
        <v>292.8</v>
      </c>
      <c r="J48" s="286">
        <v>0</v>
      </c>
      <c r="K48" s="286">
        <v>0</v>
      </c>
      <c r="L48" s="286">
        <v>0</v>
      </c>
      <c r="M48" s="286">
        <v>0</v>
      </c>
      <c r="N48" s="286">
        <v>2597</v>
      </c>
      <c r="O48" s="286">
        <v>19</v>
      </c>
      <c r="P48" s="286">
        <v>12074.825000000001</v>
      </c>
      <c r="Q48" s="286">
        <v>3</v>
      </c>
    </row>
    <row r="49" spans="1:17" x14ac:dyDescent="0.2">
      <c r="A49" s="285">
        <v>148</v>
      </c>
      <c r="B49" s="285" t="s">
        <v>67</v>
      </c>
      <c r="C49" s="286">
        <v>28499</v>
      </c>
      <c r="D49" s="286">
        <v>6157</v>
      </c>
      <c r="E49" s="286">
        <v>1708.7</v>
      </c>
      <c r="F49" s="286">
        <v>325</v>
      </c>
      <c r="G49" s="286">
        <v>11550</v>
      </c>
      <c r="H49" s="286">
        <v>0</v>
      </c>
      <c r="I49" s="286">
        <v>187.2</v>
      </c>
      <c r="J49" s="286">
        <v>0</v>
      </c>
      <c r="K49" s="286">
        <v>0</v>
      </c>
      <c r="L49" s="286">
        <v>0</v>
      </c>
      <c r="M49" s="286">
        <v>31.6</v>
      </c>
      <c r="N49" s="286">
        <v>16500</v>
      </c>
      <c r="O49" s="286">
        <v>151</v>
      </c>
      <c r="P49" s="286">
        <v>6036.5</v>
      </c>
      <c r="Q49" s="286">
        <v>9</v>
      </c>
    </row>
    <row r="50" spans="1:17" x14ac:dyDescent="0.2">
      <c r="A50" s="285">
        <v>150</v>
      </c>
      <c r="B50" s="285" t="s">
        <v>76</v>
      </c>
      <c r="C50" s="286">
        <v>99957</v>
      </c>
      <c r="D50" s="286">
        <v>20106</v>
      </c>
      <c r="E50" s="286">
        <v>10139.299999999999</v>
      </c>
      <c r="F50" s="286">
        <v>9260</v>
      </c>
      <c r="G50" s="286">
        <v>148460</v>
      </c>
      <c r="H50" s="286">
        <v>1712.16</v>
      </c>
      <c r="I50" s="286">
        <v>3960</v>
      </c>
      <c r="J50" s="286">
        <v>0</v>
      </c>
      <c r="K50" s="286">
        <v>0</v>
      </c>
      <c r="L50" s="286">
        <v>0</v>
      </c>
      <c r="M50" s="286">
        <v>69.299999999999301</v>
      </c>
      <c r="N50" s="286">
        <v>13049</v>
      </c>
      <c r="O50" s="286">
        <v>384</v>
      </c>
      <c r="P50" s="286">
        <v>82175.744000000006</v>
      </c>
      <c r="Q50" s="286">
        <v>8</v>
      </c>
    </row>
    <row r="51" spans="1:17" x14ac:dyDescent="0.2">
      <c r="A51" s="285">
        <v>1774</v>
      </c>
      <c r="B51" s="285" t="s">
        <v>78</v>
      </c>
      <c r="C51" s="286">
        <v>26350</v>
      </c>
      <c r="D51" s="286">
        <v>5243</v>
      </c>
      <c r="E51" s="286">
        <v>1717.3</v>
      </c>
      <c r="F51" s="286">
        <v>290</v>
      </c>
      <c r="G51" s="286">
        <v>8440</v>
      </c>
      <c r="H51" s="286">
        <v>0</v>
      </c>
      <c r="I51" s="286">
        <v>232.8</v>
      </c>
      <c r="J51" s="286">
        <v>0</v>
      </c>
      <c r="K51" s="286">
        <v>0</v>
      </c>
      <c r="L51" s="286">
        <v>0</v>
      </c>
      <c r="M51" s="286">
        <v>0</v>
      </c>
      <c r="N51" s="286">
        <v>17571</v>
      </c>
      <c r="O51" s="286">
        <v>111</v>
      </c>
      <c r="P51" s="286">
        <v>5193.3959999999997</v>
      </c>
      <c r="Q51" s="286">
        <v>11</v>
      </c>
    </row>
    <row r="52" spans="1:17" x14ac:dyDescent="0.2">
      <c r="A52" s="285">
        <v>153</v>
      </c>
      <c r="B52" s="285" t="s">
        <v>99</v>
      </c>
      <c r="C52" s="286">
        <v>158986</v>
      </c>
      <c r="D52" s="286">
        <v>29046</v>
      </c>
      <c r="E52" s="286">
        <v>19567.599999999999</v>
      </c>
      <c r="F52" s="286">
        <v>16075</v>
      </c>
      <c r="G52" s="286">
        <v>248920</v>
      </c>
      <c r="H52" s="286">
        <v>5362.4784</v>
      </c>
      <c r="I52" s="286">
        <v>6073.6</v>
      </c>
      <c r="J52" s="286">
        <v>0</v>
      </c>
      <c r="K52" s="286">
        <v>0</v>
      </c>
      <c r="L52" s="286">
        <v>0</v>
      </c>
      <c r="M52" s="286">
        <v>0</v>
      </c>
      <c r="N52" s="286">
        <v>14068</v>
      </c>
      <c r="O52" s="286">
        <v>205</v>
      </c>
      <c r="P52" s="286">
        <v>165113.66399999999</v>
      </c>
      <c r="Q52" s="286">
        <v>8</v>
      </c>
    </row>
    <row r="53" spans="1:17" x14ac:dyDescent="0.2">
      <c r="A53" s="285">
        <v>158</v>
      </c>
      <c r="B53" s="285" t="s">
        <v>122</v>
      </c>
      <c r="C53" s="286">
        <v>24277</v>
      </c>
      <c r="D53" s="286">
        <v>4688</v>
      </c>
      <c r="E53" s="286">
        <v>1897.8</v>
      </c>
      <c r="F53" s="286">
        <v>960</v>
      </c>
      <c r="G53" s="286">
        <v>18280</v>
      </c>
      <c r="H53" s="286">
        <v>0</v>
      </c>
      <c r="I53" s="286">
        <v>1184.8</v>
      </c>
      <c r="J53" s="286">
        <v>0</v>
      </c>
      <c r="K53" s="286">
        <v>0</v>
      </c>
      <c r="L53" s="286">
        <v>0</v>
      </c>
      <c r="M53" s="286">
        <v>0</v>
      </c>
      <c r="N53" s="286">
        <v>10474</v>
      </c>
      <c r="O53" s="286">
        <v>76</v>
      </c>
      <c r="P53" s="286">
        <v>11041.812</v>
      </c>
      <c r="Q53" s="286">
        <v>6</v>
      </c>
    </row>
    <row r="54" spans="1:17" x14ac:dyDescent="0.2">
      <c r="A54" s="285">
        <v>160</v>
      </c>
      <c r="B54" s="285" t="s">
        <v>127</v>
      </c>
      <c r="C54" s="286">
        <v>60574</v>
      </c>
      <c r="D54" s="286">
        <v>13329</v>
      </c>
      <c r="E54" s="286">
        <v>4479.8</v>
      </c>
      <c r="F54" s="286">
        <v>820</v>
      </c>
      <c r="G54" s="286">
        <v>40440</v>
      </c>
      <c r="H54" s="286">
        <v>953.96</v>
      </c>
      <c r="I54" s="286">
        <v>3248</v>
      </c>
      <c r="J54" s="286">
        <v>0</v>
      </c>
      <c r="K54" s="286">
        <v>0</v>
      </c>
      <c r="L54" s="286">
        <v>0</v>
      </c>
      <c r="M54" s="286">
        <v>0</v>
      </c>
      <c r="N54" s="286">
        <v>31221</v>
      </c>
      <c r="O54" s="286">
        <v>494</v>
      </c>
      <c r="P54" s="286">
        <v>14323.1</v>
      </c>
      <c r="Q54" s="286">
        <v>25</v>
      </c>
    </row>
    <row r="55" spans="1:17" x14ac:dyDescent="0.2">
      <c r="A55" s="285">
        <v>163</v>
      </c>
      <c r="B55" s="285" t="s">
        <v>141</v>
      </c>
      <c r="C55" s="286">
        <v>35808</v>
      </c>
      <c r="D55" s="286">
        <v>7352</v>
      </c>
      <c r="E55" s="286">
        <v>2855.7</v>
      </c>
      <c r="F55" s="286">
        <v>475</v>
      </c>
      <c r="G55" s="286">
        <v>35910</v>
      </c>
      <c r="H55" s="286">
        <v>1003.6</v>
      </c>
      <c r="I55" s="286">
        <v>1193.5999999999999</v>
      </c>
      <c r="J55" s="286">
        <v>0</v>
      </c>
      <c r="K55" s="286">
        <v>0</v>
      </c>
      <c r="L55" s="286">
        <v>0</v>
      </c>
      <c r="M55" s="286">
        <v>0</v>
      </c>
      <c r="N55" s="286">
        <v>13791</v>
      </c>
      <c r="O55" s="286">
        <v>108</v>
      </c>
      <c r="P55" s="286">
        <v>12406.011</v>
      </c>
      <c r="Q55" s="286">
        <v>8</v>
      </c>
    </row>
    <row r="56" spans="1:17" x14ac:dyDescent="0.2">
      <c r="A56" s="285">
        <v>164</v>
      </c>
      <c r="B56" s="285" t="s">
        <v>386</v>
      </c>
      <c r="C56" s="286">
        <v>80683</v>
      </c>
      <c r="D56" s="286">
        <v>15469</v>
      </c>
      <c r="E56" s="286">
        <v>8938.7999999999993</v>
      </c>
      <c r="F56" s="286">
        <v>6990</v>
      </c>
      <c r="G56" s="286">
        <v>114580</v>
      </c>
      <c r="H56" s="286">
        <v>3672.36</v>
      </c>
      <c r="I56" s="286">
        <v>4930.3999999999996</v>
      </c>
      <c r="J56" s="286">
        <v>0</v>
      </c>
      <c r="K56" s="286">
        <v>0</v>
      </c>
      <c r="L56" s="286">
        <v>0</v>
      </c>
      <c r="M56" s="286">
        <v>0</v>
      </c>
      <c r="N56" s="286">
        <v>6082</v>
      </c>
      <c r="O56" s="286">
        <v>101</v>
      </c>
      <c r="P56" s="286">
        <v>70783.816000000006</v>
      </c>
      <c r="Q56" s="286">
        <v>3</v>
      </c>
    </row>
    <row r="57" spans="1:17" x14ac:dyDescent="0.2">
      <c r="A57" s="285">
        <v>1735</v>
      </c>
      <c r="B57" s="285" t="s">
        <v>150</v>
      </c>
      <c r="C57" s="286">
        <v>34940</v>
      </c>
      <c r="D57" s="286">
        <v>6550</v>
      </c>
      <c r="E57" s="286">
        <v>2543.1999999999998</v>
      </c>
      <c r="F57" s="286">
        <v>710</v>
      </c>
      <c r="G57" s="286">
        <v>13230</v>
      </c>
      <c r="H57" s="286">
        <v>0</v>
      </c>
      <c r="I57" s="286">
        <v>541.6</v>
      </c>
      <c r="J57" s="286">
        <v>0</v>
      </c>
      <c r="K57" s="286">
        <v>0</v>
      </c>
      <c r="L57" s="286">
        <v>0</v>
      </c>
      <c r="M57" s="286">
        <v>0</v>
      </c>
      <c r="N57" s="286">
        <v>21236</v>
      </c>
      <c r="O57" s="286">
        <v>305</v>
      </c>
      <c r="P57" s="286">
        <v>9522.616</v>
      </c>
      <c r="Q57" s="286">
        <v>9</v>
      </c>
    </row>
    <row r="58" spans="1:17" x14ac:dyDescent="0.2">
      <c r="A58" s="285">
        <v>166</v>
      </c>
      <c r="B58" s="285" t="s">
        <v>159</v>
      </c>
      <c r="C58" s="286">
        <v>53779</v>
      </c>
      <c r="D58" s="286">
        <v>12814</v>
      </c>
      <c r="E58" s="286">
        <v>4501.2</v>
      </c>
      <c r="F58" s="286">
        <v>1805</v>
      </c>
      <c r="G58" s="286">
        <v>63870</v>
      </c>
      <c r="H58" s="286">
        <v>1287.32</v>
      </c>
      <c r="I58" s="286">
        <v>3412.8</v>
      </c>
      <c r="J58" s="286">
        <v>0</v>
      </c>
      <c r="K58" s="286">
        <v>0</v>
      </c>
      <c r="L58" s="286">
        <v>0</v>
      </c>
      <c r="M58" s="286">
        <v>0</v>
      </c>
      <c r="N58" s="286">
        <v>14133</v>
      </c>
      <c r="O58" s="286">
        <v>2046</v>
      </c>
      <c r="P58" s="286">
        <v>32614.991999999998</v>
      </c>
      <c r="Q58" s="286">
        <v>9</v>
      </c>
    </row>
    <row r="59" spans="1:17" x14ac:dyDescent="0.2">
      <c r="A59" s="285">
        <v>168</v>
      </c>
      <c r="B59" s="285" t="s">
        <v>191</v>
      </c>
      <c r="C59" s="286">
        <v>22622</v>
      </c>
      <c r="D59" s="286">
        <v>4322</v>
      </c>
      <c r="E59" s="286">
        <v>1849.5</v>
      </c>
      <c r="F59" s="286">
        <v>475</v>
      </c>
      <c r="G59" s="286">
        <v>6750</v>
      </c>
      <c r="H59" s="286">
        <v>86.5</v>
      </c>
      <c r="I59" s="286">
        <v>451.2</v>
      </c>
      <c r="J59" s="286">
        <v>0</v>
      </c>
      <c r="K59" s="286">
        <v>0</v>
      </c>
      <c r="L59" s="286">
        <v>0</v>
      </c>
      <c r="M59" s="286">
        <v>48.099999999999902</v>
      </c>
      <c r="N59" s="286">
        <v>9876</v>
      </c>
      <c r="O59" s="286">
        <v>86</v>
      </c>
      <c r="P59" s="286">
        <v>7480.3950000000004</v>
      </c>
      <c r="Q59" s="286">
        <v>7</v>
      </c>
    </row>
    <row r="60" spans="1:17" x14ac:dyDescent="0.2">
      <c r="A60" s="285">
        <v>173</v>
      </c>
      <c r="B60" s="285" t="s">
        <v>233</v>
      </c>
      <c r="C60" s="286">
        <v>31840</v>
      </c>
      <c r="D60" s="286">
        <v>6430</v>
      </c>
      <c r="E60" s="286">
        <v>2999.5</v>
      </c>
      <c r="F60" s="286">
        <v>1700</v>
      </c>
      <c r="G60" s="286">
        <v>30110</v>
      </c>
      <c r="H60" s="286">
        <v>750.42</v>
      </c>
      <c r="I60" s="286">
        <v>3282.4</v>
      </c>
      <c r="J60" s="286">
        <v>0</v>
      </c>
      <c r="K60" s="286">
        <v>0</v>
      </c>
      <c r="L60" s="286">
        <v>0</v>
      </c>
      <c r="M60" s="286">
        <v>0</v>
      </c>
      <c r="N60" s="286">
        <v>2155</v>
      </c>
      <c r="O60" s="286">
        <v>40</v>
      </c>
      <c r="P60" s="286">
        <v>21104.81</v>
      </c>
      <c r="Q60" s="286">
        <v>2</v>
      </c>
    </row>
    <row r="61" spans="1:17" x14ac:dyDescent="0.2">
      <c r="A61" s="285">
        <v>1773</v>
      </c>
      <c r="B61" s="285" t="s">
        <v>234</v>
      </c>
      <c r="C61" s="286">
        <v>18071</v>
      </c>
      <c r="D61" s="286">
        <v>3506</v>
      </c>
      <c r="E61" s="286">
        <v>1288.2</v>
      </c>
      <c r="F61" s="286">
        <v>380</v>
      </c>
      <c r="G61" s="286">
        <v>3930</v>
      </c>
      <c r="H61" s="286">
        <v>0</v>
      </c>
      <c r="I61" s="286">
        <v>287.2</v>
      </c>
      <c r="J61" s="286">
        <v>0</v>
      </c>
      <c r="K61" s="286">
        <v>0</v>
      </c>
      <c r="L61" s="286">
        <v>0</v>
      </c>
      <c r="M61" s="286">
        <v>0</v>
      </c>
      <c r="N61" s="286">
        <v>11366</v>
      </c>
      <c r="O61" s="286">
        <v>471</v>
      </c>
      <c r="P61" s="286">
        <v>3666.4879999999998</v>
      </c>
      <c r="Q61" s="286">
        <v>8</v>
      </c>
    </row>
    <row r="62" spans="1:17" x14ac:dyDescent="0.2">
      <c r="A62" s="285">
        <v>175</v>
      </c>
      <c r="B62" s="285" t="s">
        <v>235</v>
      </c>
      <c r="C62" s="286">
        <v>17813</v>
      </c>
      <c r="D62" s="286">
        <v>3673</v>
      </c>
      <c r="E62" s="286">
        <v>1235.3</v>
      </c>
      <c r="F62" s="286">
        <v>200</v>
      </c>
      <c r="G62" s="286">
        <v>12030</v>
      </c>
      <c r="H62" s="286">
        <v>1222.78</v>
      </c>
      <c r="I62" s="286">
        <v>1162.4000000000001</v>
      </c>
      <c r="J62" s="286">
        <v>0</v>
      </c>
      <c r="K62" s="286">
        <v>0</v>
      </c>
      <c r="L62" s="286">
        <v>0</v>
      </c>
      <c r="M62" s="286">
        <v>656.6</v>
      </c>
      <c r="N62" s="286">
        <v>17981</v>
      </c>
      <c r="O62" s="286">
        <v>220</v>
      </c>
      <c r="P62" s="286">
        <v>4262.7690000000002</v>
      </c>
      <c r="Q62" s="286">
        <v>14</v>
      </c>
    </row>
    <row r="63" spans="1:17" x14ac:dyDescent="0.2">
      <c r="A63" s="285">
        <v>177</v>
      </c>
      <c r="B63" s="285" t="s">
        <v>255</v>
      </c>
      <c r="C63" s="286">
        <v>37511</v>
      </c>
      <c r="D63" s="286">
        <v>7412</v>
      </c>
      <c r="E63" s="286">
        <v>2831.9</v>
      </c>
      <c r="F63" s="286">
        <v>680</v>
      </c>
      <c r="G63" s="286">
        <v>21470</v>
      </c>
      <c r="H63" s="286">
        <v>834.58</v>
      </c>
      <c r="I63" s="286">
        <v>2036.8</v>
      </c>
      <c r="J63" s="286">
        <v>0</v>
      </c>
      <c r="K63" s="286">
        <v>0</v>
      </c>
      <c r="L63" s="286">
        <v>0</v>
      </c>
      <c r="M63" s="286">
        <v>0</v>
      </c>
      <c r="N63" s="286">
        <v>17095</v>
      </c>
      <c r="O63" s="286">
        <v>134</v>
      </c>
      <c r="P63" s="286">
        <v>10853.973</v>
      </c>
      <c r="Q63" s="286">
        <v>15</v>
      </c>
    </row>
    <row r="64" spans="1:17" x14ac:dyDescent="0.2">
      <c r="A64" s="285">
        <v>1742</v>
      </c>
      <c r="B64" s="285" t="s">
        <v>264</v>
      </c>
      <c r="C64" s="286">
        <v>38300</v>
      </c>
      <c r="D64" s="286">
        <v>9392</v>
      </c>
      <c r="E64" s="286">
        <v>2275.3000000000002</v>
      </c>
      <c r="F64" s="286">
        <v>1365</v>
      </c>
      <c r="G64" s="286">
        <v>34910</v>
      </c>
      <c r="H64" s="286">
        <v>493.02</v>
      </c>
      <c r="I64" s="286">
        <v>3145.6</v>
      </c>
      <c r="J64" s="286">
        <v>0</v>
      </c>
      <c r="K64" s="286">
        <v>0</v>
      </c>
      <c r="L64" s="286">
        <v>0</v>
      </c>
      <c r="M64" s="286">
        <v>0</v>
      </c>
      <c r="N64" s="286">
        <v>9411</v>
      </c>
      <c r="O64" s="286">
        <v>27</v>
      </c>
      <c r="P64" s="286">
        <v>17086.524000000001</v>
      </c>
      <c r="Q64" s="286">
        <v>9</v>
      </c>
    </row>
    <row r="65" spans="1:17" x14ac:dyDescent="0.2">
      <c r="A65" s="285">
        <v>180</v>
      </c>
      <c r="B65" s="285" t="s">
        <v>297</v>
      </c>
      <c r="C65" s="286">
        <v>17003</v>
      </c>
      <c r="D65" s="286">
        <v>4680</v>
      </c>
      <c r="E65" s="286">
        <v>754.7</v>
      </c>
      <c r="F65" s="286">
        <v>165</v>
      </c>
      <c r="G65" s="286">
        <v>10370</v>
      </c>
      <c r="H65" s="286">
        <v>0</v>
      </c>
      <c r="I65" s="286">
        <v>312.8</v>
      </c>
      <c r="J65" s="286">
        <v>0</v>
      </c>
      <c r="K65" s="286">
        <v>0</v>
      </c>
      <c r="L65" s="286">
        <v>0</v>
      </c>
      <c r="M65" s="286">
        <v>0</v>
      </c>
      <c r="N65" s="286">
        <v>13398</v>
      </c>
      <c r="O65" s="286">
        <v>171</v>
      </c>
      <c r="P65" s="286">
        <v>2198.5149999999999</v>
      </c>
      <c r="Q65" s="286">
        <v>5</v>
      </c>
    </row>
    <row r="66" spans="1:17" x14ac:dyDescent="0.2">
      <c r="A66" s="285">
        <v>1708</v>
      </c>
      <c r="B66" s="285" t="s">
        <v>300</v>
      </c>
      <c r="C66" s="286">
        <v>43940</v>
      </c>
      <c r="D66" s="286">
        <v>8689</v>
      </c>
      <c r="E66" s="286">
        <v>4227.3999999999996</v>
      </c>
      <c r="F66" s="286">
        <v>970</v>
      </c>
      <c r="G66" s="286">
        <v>28400</v>
      </c>
      <c r="H66" s="286">
        <v>548.46</v>
      </c>
      <c r="I66" s="286">
        <v>1510.4</v>
      </c>
      <c r="J66" s="286">
        <v>0</v>
      </c>
      <c r="K66" s="286">
        <v>0</v>
      </c>
      <c r="L66" s="286">
        <v>0</v>
      </c>
      <c r="M66" s="286">
        <v>0</v>
      </c>
      <c r="N66" s="286">
        <v>28830</v>
      </c>
      <c r="O66" s="286">
        <v>3329</v>
      </c>
      <c r="P66" s="286">
        <v>12317.152</v>
      </c>
      <c r="Q66" s="286">
        <v>34</v>
      </c>
    </row>
    <row r="67" spans="1:17" x14ac:dyDescent="0.2">
      <c r="A67" s="285">
        <v>183</v>
      </c>
      <c r="B67" s="285" t="s">
        <v>311</v>
      </c>
      <c r="C67" s="286">
        <v>21276</v>
      </c>
      <c r="D67" s="286">
        <v>4565</v>
      </c>
      <c r="E67" s="286">
        <v>1206.5999999999999</v>
      </c>
      <c r="F67" s="286">
        <v>140</v>
      </c>
      <c r="G67" s="286">
        <v>3060</v>
      </c>
      <c r="H67" s="286">
        <v>0</v>
      </c>
      <c r="I67" s="286">
        <v>545.6</v>
      </c>
      <c r="J67" s="286">
        <v>0</v>
      </c>
      <c r="K67" s="286">
        <v>0</v>
      </c>
      <c r="L67" s="286">
        <v>0</v>
      </c>
      <c r="M67" s="286">
        <v>0</v>
      </c>
      <c r="N67" s="286">
        <v>14702</v>
      </c>
      <c r="O67" s="286">
        <v>42</v>
      </c>
      <c r="P67" s="286">
        <v>2437.6080000000002</v>
      </c>
      <c r="Q67" s="286">
        <v>11</v>
      </c>
    </row>
    <row r="68" spans="1:17" x14ac:dyDescent="0.2">
      <c r="A68" s="285">
        <v>1700</v>
      </c>
      <c r="B68" s="285" t="s">
        <v>312</v>
      </c>
      <c r="C68" s="286">
        <v>33792</v>
      </c>
      <c r="D68" s="286">
        <v>7651</v>
      </c>
      <c r="E68" s="286">
        <v>2667</v>
      </c>
      <c r="F68" s="286">
        <v>330</v>
      </c>
      <c r="G68" s="286">
        <v>14650</v>
      </c>
      <c r="H68" s="286">
        <v>172.26</v>
      </c>
      <c r="I68" s="286">
        <v>980.8</v>
      </c>
      <c r="J68" s="286">
        <v>0</v>
      </c>
      <c r="K68" s="286">
        <v>0</v>
      </c>
      <c r="L68" s="286">
        <v>0</v>
      </c>
      <c r="M68" s="286">
        <v>211.8</v>
      </c>
      <c r="N68" s="286">
        <v>10613</v>
      </c>
      <c r="O68" s="286">
        <v>200</v>
      </c>
      <c r="P68" s="286">
        <v>8203.08</v>
      </c>
      <c r="Q68" s="286">
        <v>9</v>
      </c>
    </row>
    <row r="69" spans="1:17" x14ac:dyDescent="0.2">
      <c r="A69" s="285">
        <v>189</v>
      </c>
      <c r="B69" s="285" t="s">
        <v>358</v>
      </c>
      <c r="C69" s="286">
        <v>24351</v>
      </c>
      <c r="D69" s="286">
        <v>5268</v>
      </c>
      <c r="E69" s="286">
        <v>1362.4</v>
      </c>
      <c r="F69" s="286">
        <v>340</v>
      </c>
      <c r="G69" s="286">
        <v>10590</v>
      </c>
      <c r="H69" s="286">
        <v>0</v>
      </c>
      <c r="I69" s="286">
        <v>546.4</v>
      </c>
      <c r="J69" s="286">
        <v>0</v>
      </c>
      <c r="K69" s="286">
        <v>0</v>
      </c>
      <c r="L69" s="286">
        <v>0</v>
      </c>
      <c r="M69" s="286">
        <v>648.9</v>
      </c>
      <c r="N69" s="286">
        <v>9459</v>
      </c>
      <c r="O69" s="286">
        <v>79</v>
      </c>
      <c r="P69" s="286">
        <v>7158.2</v>
      </c>
      <c r="Q69" s="286">
        <v>9</v>
      </c>
    </row>
    <row r="70" spans="1:17" x14ac:dyDescent="0.2">
      <c r="A70" s="285">
        <v>1896</v>
      </c>
      <c r="B70" s="285" t="s">
        <v>382</v>
      </c>
      <c r="C70" s="286">
        <v>22503</v>
      </c>
      <c r="D70" s="286">
        <v>5625</v>
      </c>
      <c r="E70" s="286">
        <v>1375.1</v>
      </c>
      <c r="F70" s="286">
        <v>285</v>
      </c>
      <c r="G70" s="286">
        <v>7210</v>
      </c>
      <c r="H70" s="286">
        <v>0</v>
      </c>
      <c r="I70" s="286">
        <v>511.2</v>
      </c>
      <c r="J70" s="286">
        <v>0</v>
      </c>
      <c r="K70" s="286">
        <v>0</v>
      </c>
      <c r="L70" s="286">
        <v>0</v>
      </c>
      <c r="M70" s="286">
        <v>119.8</v>
      </c>
      <c r="N70" s="286">
        <v>8237</v>
      </c>
      <c r="O70" s="286">
        <v>549</v>
      </c>
      <c r="P70" s="286">
        <v>6419.951</v>
      </c>
      <c r="Q70" s="286">
        <v>4</v>
      </c>
    </row>
    <row r="71" spans="1:17" x14ac:dyDescent="0.2">
      <c r="A71" s="285">
        <v>193</v>
      </c>
      <c r="B71" s="285" t="s">
        <v>384</v>
      </c>
      <c r="C71" s="286">
        <v>127497</v>
      </c>
      <c r="D71" s="286">
        <v>27207</v>
      </c>
      <c r="E71" s="286">
        <v>12131</v>
      </c>
      <c r="F71" s="286">
        <v>7300</v>
      </c>
      <c r="G71" s="286">
        <v>239600</v>
      </c>
      <c r="H71" s="286">
        <v>7034.6414000000004</v>
      </c>
      <c r="I71" s="286">
        <v>8141.6</v>
      </c>
      <c r="J71" s="286">
        <v>0</v>
      </c>
      <c r="K71" s="286">
        <v>0</v>
      </c>
      <c r="L71" s="286">
        <v>0</v>
      </c>
      <c r="M71" s="286">
        <v>217.599999999999</v>
      </c>
      <c r="N71" s="286">
        <v>11064</v>
      </c>
      <c r="O71" s="286">
        <v>872</v>
      </c>
      <c r="P71" s="286">
        <v>119252.25</v>
      </c>
      <c r="Q71" s="286">
        <v>3</v>
      </c>
    </row>
    <row r="72" spans="1:17" x14ac:dyDescent="0.2">
      <c r="A72" s="285">
        <v>197</v>
      </c>
      <c r="B72" s="285" t="s">
        <v>3</v>
      </c>
      <c r="C72" s="286">
        <v>27011</v>
      </c>
      <c r="D72" s="286">
        <v>5305</v>
      </c>
      <c r="E72" s="286">
        <v>2490.8000000000002</v>
      </c>
      <c r="F72" s="286">
        <v>570</v>
      </c>
      <c r="G72" s="286">
        <v>17800</v>
      </c>
      <c r="H72" s="286">
        <v>184.14</v>
      </c>
      <c r="I72" s="286">
        <v>1215.2</v>
      </c>
      <c r="J72" s="286">
        <v>0</v>
      </c>
      <c r="K72" s="286">
        <v>0</v>
      </c>
      <c r="L72" s="286">
        <v>0</v>
      </c>
      <c r="M72" s="286">
        <v>0</v>
      </c>
      <c r="N72" s="286">
        <v>9654</v>
      </c>
      <c r="O72" s="286">
        <v>52</v>
      </c>
      <c r="P72" s="286">
        <v>9565.4240000000009</v>
      </c>
      <c r="Q72" s="286">
        <v>9</v>
      </c>
    </row>
    <row r="73" spans="1:17" x14ac:dyDescent="0.2">
      <c r="A73" s="285">
        <v>200</v>
      </c>
      <c r="B73" s="285" t="s">
        <v>16</v>
      </c>
      <c r="C73" s="286">
        <v>162445</v>
      </c>
      <c r="D73" s="286">
        <v>31687</v>
      </c>
      <c r="E73" s="286">
        <v>15272.1</v>
      </c>
      <c r="F73" s="286">
        <v>8705</v>
      </c>
      <c r="G73" s="286">
        <v>253620</v>
      </c>
      <c r="H73" s="286">
        <v>5442.8</v>
      </c>
      <c r="I73" s="286">
        <v>8827.2000000000007</v>
      </c>
      <c r="J73" s="286">
        <v>0</v>
      </c>
      <c r="K73" s="286">
        <v>0</v>
      </c>
      <c r="L73" s="286">
        <v>0</v>
      </c>
      <c r="M73" s="286">
        <v>0</v>
      </c>
      <c r="N73" s="286">
        <v>33983</v>
      </c>
      <c r="O73" s="286">
        <v>132</v>
      </c>
      <c r="P73" s="286">
        <v>132840.00599999999</v>
      </c>
      <c r="Q73" s="286">
        <v>24</v>
      </c>
    </row>
    <row r="74" spans="1:17" x14ac:dyDescent="0.2">
      <c r="A74" s="285">
        <v>202</v>
      </c>
      <c r="B74" s="285" t="s">
        <v>18</v>
      </c>
      <c r="C74" s="286">
        <v>159265</v>
      </c>
      <c r="D74" s="286">
        <v>30355</v>
      </c>
      <c r="E74" s="286">
        <v>21161.1</v>
      </c>
      <c r="F74" s="286">
        <v>20165</v>
      </c>
      <c r="G74" s="286">
        <v>334730</v>
      </c>
      <c r="H74" s="286">
        <v>6867.4535999999998</v>
      </c>
      <c r="I74" s="286">
        <v>7155.2</v>
      </c>
      <c r="J74" s="286">
        <v>0</v>
      </c>
      <c r="K74" s="286">
        <v>0</v>
      </c>
      <c r="L74" s="286">
        <v>0</v>
      </c>
      <c r="M74" s="286">
        <v>0</v>
      </c>
      <c r="N74" s="286">
        <v>9772</v>
      </c>
      <c r="O74" s="286">
        <v>382</v>
      </c>
      <c r="P74" s="286">
        <v>168581.51199999999</v>
      </c>
      <c r="Q74" s="286">
        <v>6</v>
      </c>
    </row>
    <row r="75" spans="1:17" x14ac:dyDescent="0.2">
      <c r="A75" s="285">
        <v>203</v>
      </c>
      <c r="B75" s="285" t="s">
        <v>24</v>
      </c>
      <c r="C75" s="286">
        <v>57971</v>
      </c>
      <c r="D75" s="286">
        <v>14961</v>
      </c>
      <c r="E75" s="286">
        <v>2910.1</v>
      </c>
      <c r="F75" s="286">
        <v>1655</v>
      </c>
      <c r="G75" s="286">
        <v>32950</v>
      </c>
      <c r="H75" s="286">
        <v>2227.56</v>
      </c>
      <c r="I75" s="286">
        <v>3932.8</v>
      </c>
      <c r="J75" s="286">
        <v>0</v>
      </c>
      <c r="K75" s="286">
        <v>0</v>
      </c>
      <c r="L75" s="286">
        <v>0</v>
      </c>
      <c r="M75" s="286">
        <v>0</v>
      </c>
      <c r="N75" s="286">
        <v>17586</v>
      </c>
      <c r="O75" s="286">
        <v>80</v>
      </c>
      <c r="P75" s="286">
        <v>22445.884999999998</v>
      </c>
      <c r="Q75" s="286">
        <v>18</v>
      </c>
    </row>
    <row r="76" spans="1:17" x14ac:dyDescent="0.2">
      <c r="A76" s="285">
        <v>1945</v>
      </c>
      <c r="B76" s="285" t="s">
        <v>654</v>
      </c>
      <c r="C76" s="286">
        <v>34798</v>
      </c>
      <c r="D76" s="286">
        <v>5926</v>
      </c>
      <c r="E76" s="286">
        <v>3473.2</v>
      </c>
      <c r="F76" s="286">
        <v>730</v>
      </c>
      <c r="G76" s="286">
        <v>8020</v>
      </c>
      <c r="H76" s="286">
        <v>2404.92</v>
      </c>
      <c r="I76" s="286">
        <v>677.6</v>
      </c>
      <c r="J76" s="286">
        <v>0</v>
      </c>
      <c r="K76" s="286">
        <v>0</v>
      </c>
      <c r="L76" s="286">
        <v>0</v>
      </c>
      <c r="M76" s="286">
        <v>0</v>
      </c>
      <c r="N76" s="286">
        <v>8654</v>
      </c>
      <c r="O76" s="286">
        <v>677</v>
      </c>
      <c r="P76" s="286">
        <v>10560.808000000001</v>
      </c>
      <c r="Q76" s="286">
        <v>12</v>
      </c>
    </row>
    <row r="77" spans="1:17" x14ac:dyDescent="0.2">
      <c r="A77" s="285">
        <v>1859</v>
      </c>
      <c r="B77" s="285" t="s">
        <v>35</v>
      </c>
      <c r="C77" s="286">
        <v>43904</v>
      </c>
      <c r="D77" s="286">
        <v>8137</v>
      </c>
      <c r="E77" s="286">
        <v>3653.8</v>
      </c>
      <c r="F77" s="286">
        <v>750</v>
      </c>
      <c r="G77" s="286">
        <v>19070</v>
      </c>
      <c r="H77" s="286">
        <v>2162.92</v>
      </c>
      <c r="I77" s="286">
        <v>1176</v>
      </c>
      <c r="J77" s="286">
        <v>0</v>
      </c>
      <c r="K77" s="286">
        <v>0</v>
      </c>
      <c r="L77" s="286">
        <v>0</v>
      </c>
      <c r="M77" s="286">
        <v>0</v>
      </c>
      <c r="N77" s="286">
        <v>25806</v>
      </c>
      <c r="O77" s="286">
        <v>215</v>
      </c>
      <c r="P77" s="286">
        <v>13246.433999999999</v>
      </c>
      <c r="Q77" s="286">
        <v>24</v>
      </c>
    </row>
    <row r="78" spans="1:17" x14ac:dyDescent="0.2">
      <c r="A78" s="285">
        <v>209</v>
      </c>
      <c r="B78" s="285" t="s">
        <v>39</v>
      </c>
      <c r="C78" s="286">
        <v>25882</v>
      </c>
      <c r="D78" s="286">
        <v>4929</v>
      </c>
      <c r="E78" s="286">
        <v>1793.5</v>
      </c>
      <c r="F78" s="286">
        <v>705</v>
      </c>
      <c r="G78" s="286">
        <v>9810</v>
      </c>
      <c r="H78" s="286">
        <v>142.56</v>
      </c>
      <c r="I78" s="286">
        <v>0</v>
      </c>
      <c r="J78" s="286">
        <v>0</v>
      </c>
      <c r="K78" s="286">
        <v>0</v>
      </c>
      <c r="L78" s="286">
        <v>0</v>
      </c>
      <c r="M78" s="286">
        <v>0</v>
      </c>
      <c r="N78" s="286">
        <v>4351</v>
      </c>
      <c r="O78" s="286">
        <v>358</v>
      </c>
      <c r="P78" s="286">
        <v>11330.905000000001</v>
      </c>
      <c r="Q78" s="286">
        <v>7</v>
      </c>
    </row>
    <row r="79" spans="1:17" x14ac:dyDescent="0.2">
      <c r="A79" s="285">
        <v>1876</v>
      </c>
      <c r="B79" s="285" t="s">
        <v>53</v>
      </c>
      <c r="C79" s="286">
        <v>36212</v>
      </c>
      <c r="D79" s="286">
        <v>6450</v>
      </c>
      <c r="E79" s="286">
        <v>2671.3</v>
      </c>
      <c r="F79" s="286">
        <v>400</v>
      </c>
      <c r="G79" s="286">
        <v>6990</v>
      </c>
      <c r="H79" s="286">
        <v>0</v>
      </c>
      <c r="I79" s="286">
        <v>301.60000000000002</v>
      </c>
      <c r="J79" s="286">
        <v>0</v>
      </c>
      <c r="K79" s="286">
        <v>0</v>
      </c>
      <c r="L79" s="286">
        <v>0</v>
      </c>
      <c r="M79" s="286">
        <v>0</v>
      </c>
      <c r="N79" s="286">
        <v>28350</v>
      </c>
      <c r="O79" s="286">
        <v>292</v>
      </c>
      <c r="P79" s="286">
        <v>6273.6660000000002</v>
      </c>
      <c r="Q79" s="286">
        <v>24</v>
      </c>
    </row>
    <row r="80" spans="1:17" x14ac:dyDescent="0.2">
      <c r="A80" s="285">
        <v>213</v>
      </c>
      <c r="B80" s="285" t="s">
        <v>54</v>
      </c>
      <c r="C80" s="286">
        <v>20698</v>
      </c>
      <c r="D80" s="286">
        <v>3561</v>
      </c>
      <c r="E80" s="286">
        <v>1512.5</v>
      </c>
      <c r="F80" s="286">
        <v>915</v>
      </c>
      <c r="G80" s="286">
        <v>5430</v>
      </c>
      <c r="H80" s="286">
        <v>262.95999999999998</v>
      </c>
      <c r="I80" s="286">
        <v>0</v>
      </c>
      <c r="J80" s="286">
        <v>0</v>
      </c>
      <c r="K80" s="286">
        <v>0</v>
      </c>
      <c r="L80" s="286">
        <v>0</v>
      </c>
      <c r="M80" s="286">
        <v>0</v>
      </c>
      <c r="N80" s="286">
        <v>8363</v>
      </c>
      <c r="O80" s="286">
        <v>138</v>
      </c>
      <c r="P80" s="286">
        <v>7458.3249999999998</v>
      </c>
      <c r="Q80" s="286">
        <v>7</v>
      </c>
    </row>
    <row r="81" spans="1:17" x14ac:dyDescent="0.2">
      <c r="A81" s="285">
        <v>214</v>
      </c>
      <c r="B81" s="285" t="s">
        <v>58</v>
      </c>
      <c r="C81" s="286">
        <v>26568</v>
      </c>
      <c r="D81" s="286">
        <v>5245</v>
      </c>
      <c r="E81" s="286">
        <v>1602.3</v>
      </c>
      <c r="F81" s="286">
        <v>390</v>
      </c>
      <c r="G81" s="286">
        <v>990</v>
      </c>
      <c r="H81" s="286">
        <v>0</v>
      </c>
      <c r="I81" s="286">
        <v>0</v>
      </c>
      <c r="J81" s="286">
        <v>0</v>
      </c>
      <c r="K81" s="286">
        <v>0</v>
      </c>
      <c r="L81" s="286">
        <v>0</v>
      </c>
      <c r="M81" s="286">
        <v>0</v>
      </c>
      <c r="N81" s="286">
        <v>13382</v>
      </c>
      <c r="O81" s="286">
        <v>910</v>
      </c>
      <c r="P81" s="286">
        <v>3048.9389999999999</v>
      </c>
      <c r="Q81" s="286">
        <v>22</v>
      </c>
    </row>
    <row r="82" spans="1:17" x14ac:dyDescent="0.2">
      <c r="A82" s="285">
        <v>216</v>
      </c>
      <c r="B82" s="285" t="s">
        <v>66</v>
      </c>
      <c r="C82" s="286">
        <v>28555</v>
      </c>
      <c r="D82" s="286">
        <v>6024</v>
      </c>
      <c r="E82" s="286">
        <v>2121.6999999999998</v>
      </c>
      <c r="F82" s="286">
        <v>3235</v>
      </c>
      <c r="G82" s="286">
        <v>15410</v>
      </c>
      <c r="H82" s="286">
        <v>441.54</v>
      </c>
      <c r="I82" s="286">
        <v>3524.8</v>
      </c>
      <c r="J82" s="286">
        <v>0</v>
      </c>
      <c r="K82" s="286">
        <v>0</v>
      </c>
      <c r="L82" s="286">
        <v>0</v>
      </c>
      <c r="M82" s="286">
        <v>0</v>
      </c>
      <c r="N82" s="286">
        <v>2931</v>
      </c>
      <c r="O82" s="286">
        <v>184</v>
      </c>
      <c r="P82" s="286">
        <v>18458.78</v>
      </c>
      <c r="Q82" s="286">
        <v>1</v>
      </c>
    </row>
    <row r="83" spans="1:17" x14ac:dyDescent="0.2">
      <c r="A83" s="285">
        <v>221</v>
      </c>
      <c r="B83" s="285" t="s">
        <v>79</v>
      </c>
      <c r="C83" s="286">
        <v>11148</v>
      </c>
      <c r="D83" s="286">
        <v>1850</v>
      </c>
      <c r="E83" s="286">
        <v>1399.9</v>
      </c>
      <c r="F83" s="286">
        <v>950</v>
      </c>
      <c r="G83" s="286">
        <v>4680</v>
      </c>
      <c r="H83" s="286">
        <v>0</v>
      </c>
      <c r="I83" s="286">
        <v>0</v>
      </c>
      <c r="J83" s="286">
        <v>0</v>
      </c>
      <c r="K83" s="286">
        <v>0</v>
      </c>
      <c r="L83" s="286">
        <v>0</v>
      </c>
      <c r="M83" s="286">
        <v>0</v>
      </c>
      <c r="N83" s="286">
        <v>1158</v>
      </c>
      <c r="O83" s="286">
        <v>138</v>
      </c>
      <c r="P83" s="286">
        <v>4558.8599999999997</v>
      </c>
      <c r="Q83" s="286">
        <v>1</v>
      </c>
    </row>
    <row r="84" spans="1:17" x14ac:dyDescent="0.2">
      <c r="A84" s="285">
        <v>222</v>
      </c>
      <c r="B84" s="285" t="s">
        <v>80</v>
      </c>
      <c r="C84" s="286">
        <v>57555</v>
      </c>
      <c r="D84" s="286">
        <v>11128</v>
      </c>
      <c r="E84" s="286">
        <v>5770.7</v>
      </c>
      <c r="F84" s="286">
        <v>2635</v>
      </c>
      <c r="G84" s="286">
        <v>64930</v>
      </c>
      <c r="H84" s="286">
        <v>3499.2</v>
      </c>
      <c r="I84" s="286">
        <v>4373.6000000000004</v>
      </c>
      <c r="J84" s="286">
        <v>0</v>
      </c>
      <c r="K84" s="286">
        <v>0</v>
      </c>
      <c r="L84" s="286">
        <v>0</v>
      </c>
      <c r="M84" s="286">
        <v>0</v>
      </c>
      <c r="N84" s="286">
        <v>7900</v>
      </c>
      <c r="O84" s="286">
        <v>65</v>
      </c>
      <c r="P84" s="286">
        <v>30084.687999999998</v>
      </c>
      <c r="Q84" s="286">
        <v>7</v>
      </c>
    </row>
    <row r="85" spans="1:17" x14ac:dyDescent="0.2">
      <c r="A85" s="285">
        <v>225</v>
      </c>
      <c r="B85" s="285" t="s">
        <v>87</v>
      </c>
      <c r="C85" s="286">
        <v>18797</v>
      </c>
      <c r="D85" s="286">
        <v>3725</v>
      </c>
      <c r="E85" s="286">
        <v>1475.2</v>
      </c>
      <c r="F85" s="286">
        <v>890</v>
      </c>
      <c r="G85" s="286">
        <v>5900</v>
      </c>
      <c r="H85" s="286">
        <v>792.58</v>
      </c>
      <c r="I85" s="286">
        <v>1393.6</v>
      </c>
      <c r="J85" s="286">
        <v>0</v>
      </c>
      <c r="K85" s="286">
        <v>0</v>
      </c>
      <c r="L85" s="286">
        <v>0</v>
      </c>
      <c r="M85" s="286">
        <v>0</v>
      </c>
      <c r="N85" s="286">
        <v>3757</v>
      </c>
      <c r="O85" s="286">
        <v>489</v>
      </c>
      <c r="P85" s="286">
        <v>6654.9960000000001</v>
      </c>
      <c r="Q85" s="286">
        <v>5</v>
      </c>
    </row>
    <row r="86" spans="1:17" x14ac:dyDescent="0.2">
      <c r="A86" s="285">
        <v>226</v>
      </c>
      <c r="B86" s="285" t="s">
        <v>88</v>
      </c>
      <c r="C86" s="286">
        <v>25332</v>
      </c>
      <c r="D86" s="286">
        <v>4917</v>
      </c>
      <c r="E86" s="286">
        <v>1771.2</v>
      </c>
      <c r="F86" s="286">
        <v>795</v>
      </c>
      <c r="G86" s="286">
        <v>16390</v>
      </c>
      <c r="H86" s="286">
        <v>0</v>
      </c>
      <c r="I86" s="286">
        <v>1625.6</v>
      </c>
      <c r="J86" s="286">
        <v>0</v>
      </c>
      <c r="K86" s="286">
        <v>0</v>
      </c>
      <c r="L86" s="286">
        <v>0</v>
      </c>
      <c r="M86" s="286">
        <v>0</v>
      </c>
      <c r="N86" s="286">
        <v>3392</v>
      </c>
      <c r="O86" s="286">
        <v>127</v>
      </c>
      <c r="P86" s="286">
        <v>12413.94</v>
      </c>
      <c r="Q86" s="286">
        <v>6</v>
      </c>
    </row>
    <row r="87" spans="1:17" x14ac:dyDescent="0.2">
      <c r="A87" s="285">
        <v>228</v>
      </c>
      <c r="B87" s="285" t="s">
        <v>91</v>
      </c>
      <c r="C87" s="286">
        <v>115710</v>
      </c>
      <c r="D87" s="286">
        <v>25504</v>
      </c>
      <c r="E87" s="286">
        <v>8055.5</v>
      </c>
      <c r="F87" s="286">
        <v>6600</v>
      </c>
      <c r="G87" s="286">
        <v>136510</v>
      </c>
      <c r="H87" s="286">
        <v>2799.8</v>
      </c>
      <c r="I87" s="286">
        <v>3844</v>
      </c>
      <c r="J87" s="286">
        <v>0</v>
      </c>
      <c r="K87" s="286">
        <v>0</v>
      </c>
      <c r="L87" s="286">
        <v>0</v>
      </c>
      <c r="M87" s="286">
        <v>0</v>
      </c>
      <c r="N87" s="286">
        <v>31814</v>
      </c>
      <c r="O87" s="286">
        <v>48</v>
      </c>
      <c r="P87" s="286">
        <v>77794</v>
      </c>
      <c r="Q87" s="286">
        <v>24</v>
      </c>
    </row>
    <row r="88" spans="1:17" x14ac:dyDescent="0.2">
      <c r="A88" s="285">
        <v>230</v>
      </c>
      <c r="B88" s="285" t="s">
        <v>96</v>
      </c>
      <c r="C88" s="286">
        <v>23086</v>
      </c>
      <c r="D88" s="286">
        <v>5251</v>
      </c>
      <c r="E88" s="286">
        <v>1468.5</v>
      </c>
      <c r="F88" s="286">
        <v>265</v>
      </c>
      <c r="G88" s="286">
        <v>8770</v>
      </c>
      <c r="H88" s="286">
        <v>0</v>
      </c>
      <c r="I88" s="286">
        <v>1647.2</v>
      </c>
      <c r="J88" s="286">
        <v>0</v>
      </c>
      <c r="K88" s="286">
        <v>0</v>
      </c>
      <c r="L88" s="286">
        <v>0</v>
      </c>
      <c r="M88" s="286">
        <v>0</v>
      </c>
      <c r="N88" s="286">
        <v>6382</v>
      </c>
      <c r="O88" s="286">
        <v>209</v>
      </c>
      <c r="P88" s="286">
        <v>6496.83</v>
      </c>
      <c r="Q88" s="286">
        <v>7</v>
      </c>
    </row>
    <row r="89" spans="1:17" x14ac:dyDescent="0.2">
      <c r="A89" s="285">
        <v>232</v>
      </c>
      <c r="B89" s="285" t="s">
        <v>100</v>
      </c>
      <c r="C89" s="286">
        <v>33145</v>
      </c>
      <c r="D89" s="286">
        <v>6143</v>
      </c>
      <c r="E89" s="286">
        <v>2587.6</v>
      </c>
      <c r="F89" s="286">
        <v>1340</v>
      </c>
      <c r="G89" s="286">
        <v>13940</v>
      </c>
      <c r="H89" s="286">
        <v>119.74</v>
      </c>
      <c r="I89" s="286">
        <v>881.6</v>
      </c>
      <c r="J89" s="286">
        <v>0</v>
      </c>
      <c r="K89" s="286">
        <v>0</v>
      </c>
      <c r="L89" s="286">
        <v>0</v>
      </c>
      <c r="M89" s="286">
        <v>58.099999999999902</v>
      </c>
      <c r="N89" s="286">
        <v>15610</v>
      </c>
      <c r="O89" s="286">
        <v>127</v>
      </c>
      <c r="P89" s="286">
        <v>11143.968000000001</v>
      </c>
      <c r="Q89" s="286">
        <v>12</v>
      </c>
    </row>
    <row r="90" spans="1:17" x14ac:dyDescent="0.2">
      <c r="A90" s="285">
        <v>233</v>
      </c>
      <c r="B90" s="285" t="s">
        <v>101</v>
      </c>
      <c r="C90" s="286">
        <v>26858</v>
      </c>
      <c r="D90" s="286">
        <v>5201</v>
      </c>
      <c r="E90" s="286">
        <v>1862.6</v>
      </c>
      <c r="F90" s="286">
        <v>735</v>
      </c>
      <c r="G90" s="286">
        <v>16370</v>
      </c>
      <c r="H90" s="286">
        <v>1200.6199999999999</v>
      </c>
      <c r="I90" s="286">
        <v>2084.8000000000002</v>
      </c>
      <c r="J90" s="286">
        <v>0</v>
      </c>
      <c r="K90" s="286">
        <v>0</v>
      </c>
      <c r="L90" s="286">
        <v>0</v>
      </c>
      <c r="M90" s="286">
        <v>201.4</v>
      </c>
      <c r="N90" s="286">
        <v>8562</v>
      </c>
      <c r="O90" s="286">
        <v>170</v>
      </c>
      <c r="P90" s="286">
        <v>13112.804</v>
      </c>
      <c r="Q90" s="286">
        <v>9</v>
      </c>
    </row>
    <row r="91" spans="1:17" x14ac:dyDescent="0.2">
      <c r="A91" s="285">
        <v>243</v>
      </c>
      <c r="B91" s="285" t="s">
        <v>128</v>
      </c>
      <c r="C91" s="286">
        <v>47581</v>
      </c>
      <c r="D91" s="286">
        <v>10371</v>
      </c>
      <c r="E91" s="286">
        <v>3732.4</v>
      </c>
      <c r="F91" s="286">
        <v>4320</v>
      </c>
      <c r="G91" s="286">
        <v>47230</v>
      </c>
      <c r="H91" s="286">
        <v>1237.8</v>
      </c>
      <c r="I91" s="286">
        <v>3172.8</v>
      </c>
      <c r="J91" s="286">
        <v>0</v>
      </c>
      <c r="K91" s="286">
        <v>0</v>
      </c>
      <c r="L91" s="286">
        <v>0</v>
      </c>
      <c r="M91" s="286">
        <v>0</v>
      </c>
      <c r="N91" s="286">
        <v>3892</v>
      </c>
      <c r="O91" s="286">
        <v>935</v>
      </c>
      <c r="P91" s="286">
        <v>30814.434000000001</v>
      </c>
      <c r="Q91" s="286">
        <v>2</v>
      </c>
    </row>
    <row r="92" spans="1:17" x14ac:dyDescent="0.2">
      <c r="A92" s="285">
        <v>244</v>
      </c>
      <c r="B92" s="285" t="s">
        <v>132</v>
      </c>
      <c r="C92" s="286">
        <v>12173</v>
      </c>
      <c r="D92" s="286">
        <v>2642</v>
      </c>
      <c r="E92" s="286">
        <v>794.2</v>
      </c>
      <c r="F92" s="286">
        <v>190</v>
      </c>
      <c r="G92" s="286">
        <v>3110</v>
      </c>
      <c r="H92" s="286">
        <v>0</v>
      </c>
      <c r="I92" s="286">
        <v>0</v>
      </c>
      <c r="J92" s="286">
        <v>0</v>
      </c>
      <c r="K92" s="286">
        <v>0</v>
      </c>
      <c r="L92" s="286">
        <v>0</v>
      </c>
      <c r="M92" s="286">
        <v>0</v>
      </c>
      <c r="N92" s="286">
        <v>2307</v>
      </c>
      <c r="O92" s="286">
        <v>108</v>
      </c>
      <c r="P92" s="286">
        <v>4507.7759999999998</v>
      </c>
      <c r="Q92" s="286">
        <v>2</v>
      </c>
    </row>
    <row r="93" spans="1:17" x14ac:dyDescent="0.2">
      <c r="A93" s="285">
        <v>246</v>
      </c>
      <c r="B93" s="285" t="s">
        <v>135</v>
      </c>
      <c r="C93" s="286">
        <v>18546</v>
      </c>
      <c r="D93" s="286">
        <v>3736</v>
      </c>
      <c r="E93" s="286">
        <v>1322.4</v>
      </c>
      <c r="F93" s="286">
        <v>225</v>
      </c>
      <c r="G93" s="286">
        <v>5560</v>
      </c>
      <c r="H93" s="286">
        <v>245.66</v>
      </c>
      <c r="I93" s="286">
        <v>780.8</v>
      </c>
      <c r="J93" s="286">
        <v>0</v>
      </c>
      <c r="K93" s="286">
        <v>0</v>
      </c>
      <c r="L93" s="286">
        <v>0</v>
      </c>
      <c r="M93" s="286">
        <v>0</v>
      </c>
      <c r="N93" s="286">
        <v>7854</v>
      </c>
      <c r="O93" s="286">
        <v>188</v>
      </c>
      <c r="P93" s="286">
        <v>4869.5640000000003</v>
      </c>
      <c r="Q93" s="286">
        <v>8</v>
      </c>
    </row>
    <row r="94" spans="1:17" x14ac:dyDescent="0.2">
      <c r="A94" s="285">
        <v>252</v>
      </c>
      <c r="B94" s="285" t="s">
        <v>145</v>
      </c>
      <c r="C94" s="286">
        <v>16486</v>
      </c>
      <c r="D94" s="286">
        <v>3114</v>
      </c>
      <c r="E94" s="286">
        <v>1023.5</v>
      </c>
      <c r="F94" s="286">
        <v>345</v>
      </c>
      <c r="G94" s="286">
        <v>3490</v>
      </c>
      <c r="H94" s="286">
        <v>0</v>
      </c>
      <c r="I94" s="286">
        <v>0</v>
      </c>
      <c r="J94" s="286">
        <v>0</v>
      </c>
      <c r="K94" s="286">
        <v>0</v>
      </c>
      <c r="L94" s="286">
        <v>0</v>
      </c>
      <c r="M94" s="286">
        <v>0</v>
      </c>
      <c r="N94" s="286">
        <v>3970</v>
      </c>
      <c r="O94" s="286">
        <v>184</v>
      </c>
      <c r="P94" s="286">
        <v>5830.7</v>
      </c>
      <c r="Q94" s="286">
        <v>4</v>
      </c>
    </row>
    <row r="95" spans="1:17" x14ac:dyDescent="0.2">
      <c r="A95" s="285">
        <v>1705</v>
      </c>
      <c r="B95" s="285" t="s">
        <v>184</v>
      </c>
      <c r="C95" s="286">
        <v>46475</v>
      </c>
      <c r="D95" s="286">
        <v>9493</v>
      </c>
      <c r="E95" s="286">
        <v>3366.9</v>
      </c>
      <c r="F95" s="286">
        <v>885</v>
      </c>
      <c r="G95" s="286">
        <v>13330</v>
      </c>
      <c r="H95" s="286">
        <v>631.62</v>
      </c>
      <c r="I95" s="286">
        <v>1950.4</v>
      </c>
      <c r="J95" s="286">
        <v>0</v>
      </c>
      <c r="K95" s="286">
        <v>0</v>
      </c>
      <c r="L95" s="286">
        <v>0</v>
      </c>
      <c r="M95" s="286">
        <v>0</v>
      </c>
      <c r="N95" s="286">
        <v>6195</v>
      </c>
      <c r="O95" s="286">
        <v>720</v>
      </c>
      <c r="P95" s="286">
        <v>18818.748</v>
      </c>
      <c r="Q95" s="286">
        <v>5</v>
      </c>
    </row>
    <row r="96" spans="1:17" x14ac:dyDescent="0.2">
      <c r="A96" s="285">
        <v>262</v>
      </c>
      <c r="B96" s="285" t="s">
        <v>187</v>
      </c>
      <c r="C96" s="286">
        <v>33590</v>
      </c>
      <c r="D96" s="286">
        <v>6091</v>
      </c>
      <c r="E96" s="286">
        <v>2345.1</v>
      </c>
      <c r="F96" s="286">
        <v>1030</v>
      </c>
      <c r="G96" s="286">
        <v>12360</v>
      </c>
      <c r="H96" s="286">
        <v>481.9434</v>
      </c>
      <c r="I96" s="286">
        <v>1276</v>
      </c>
      <c r="J96" s="286">
        <v>0</v>
      </c>
      <c r="K96" s="286">
        <v>0</v>
      </c>
      <c r="L96" s="286">
        <v>0</v>
      </c>
      <c r="M96" s="286">
        <v>213.4</v>
      </c>
      <c r="N96" s="286">
        <v>21304</v>
      </c>
      <c r="O96" s="286">
        <v>291</v>
      </c>
      <c r="P96" s="286">
        <v>9752.8860000000004</v>
      </c>
      <c r="Q96" s="286">
        <v>19</v>
      </c>
    </row>
    <row r="97" spans="1:17" x14ac:dyDescent="0.2">
      <c r="A97" s="285">
        <v>263</v>
      </c>
      <c r="B97" s="285" t="s">
        <v>193</v>
      </c>
      <c r="C97" s="286">
        <v>24693</v>
      </c>
      <c r="D97" s="286">
        <v>4948</v>
      </c>
      <c r="E97" s="286">
        <v>1689.3</v>
      </c>
      <c r="F97" s="286">
        <v>470</v>
      </c>
      <c r="G97" s="286">
        <v>1670</v>
      </c>
      <c r="H97" s="286">
        <v>0</v>
      </c>
      <c r="I97" s="286">
        <v>0</v>
      </c>
      <c r="J97" s="286">
        <v>0</v>
      </c>
      <c r="K97" s="286">
        <v>0</v>
      </c>
      <c r="L97" s="286">
        <v>0</v>
      </c>
      <c r="M97" s="286">
        <v>0</v>
      </c>
      <c r="N97" s="286">
        <v>6586</v>
      </c>
      <c r="O97" s="286">
        <v>960</v>
      </c>
      <c r="P97" s="286">
        <v>4964.3879999999999</v>
      </c>
      <c r="Q97" s="286">
        <v>14</v>
      </c>
    </row>
    <row r="98" spans="1:17" x14ac:dyDescent="0.2">
      <c r="A98" s="285">
        <v>1955</v>
      </c>
      <c r="B98" s="285" t="s">
        <v>208</v>
      </c>
      <c r="C98" s="286">
        <v>36026</v>
      </c>
      <c r="D98" s="286">
        <v>6318</v>
      </c>
      <c r="E98" s="286">
        <v>3312.6</v>
      </c>
      <c r="F98" s="286">
        <v>850</v>
      </c>
      <c r="G98" s="286">
        <v>16880</v>
      </c>
      <c r="H98" s="286">
        <v>1267.96</v>
      </c>
      <c r="I98" s="286">
        <v>392.8</v>
      </c>
      <c r="J98" s="286">
        <v>0</v>
      </c>
      <c r="K98" s="286">
        <v>0</v>
      </c>
      <c r="L98" s="286">
        <v>0</v>
      </c>
      <c r="M98" s="286">
        <v>0</v>
      </c>
      <c r="N98" s="286">
        <v>10568</v>
      </c>
      <c r="O98" s="286">
        <v>96</v>
      </c>
      <c r="P98" s="286">
        <v>12161.352000000001</v>
      </c>
      <c r="Q98" s="286">
        <v>10</v>
      </c>
    </row>
    <row r="99" spans="1:17" x14ac:dyDescent="0.2">
      <c r="A99" s="285">
        <v>1740</v>
      </c>
      <c r="B99" s="285" t="s">
        <v>213</v>
      </c>
      <c r="C99" s="286">
        <v>24034</v>
      </c>
      <c r="D99" s="286">
        <v>6043</v>
      </c>
      <c r="E99" s="286">
        <v>1492</v>
      </c>
      <c r="F99" s="286">
        <v>405</v>
      </c>
      <c r="G99" s="286">
        <v>2450</v>
      </c>
      <c r="H99" s="286">
        <v>219.76</v>
      </c>
      <c r="I99" s="286">
        <v>1091.2</v>
      </c>
      <c r="J99" s="286">
        <v>0</v>
      </c>
      <c r="K99" s="286">
        <v>0</v>
      </c>
      <c r="L99" s="286">
        <v>0</v>
      </c>
      <c r="M99" s="286">
        <v>0</v>
      </c>
      <c r="N99" s="286">
        <v>5992</v>
      </c>
      <c r="O99" s="286">
        <v>754</v>
      </c>
      <c r="P99" s="286">
        <v>3897.6</v>
      </c>
      <c r="Q99" s="286">
        <v>11</v>
      </c>
    </row>
    <row r="100" spans="1:17" x14ac:dyDescent="0.2">
      <c r="A100" s="285">
        <v>267</v>
      </c>
      <c r="B100" s="285" t="s">
        <v>219</v>
      </c>
      <c r="C100" s="286">
        <v>42943</v>
      </c>
      <c r="D100" s="286">
        <v>9731</v>
      </c>
      <c r="E100" s="286">
        <v>2710.3</v>
      </c>
      <c r="F100" s="286">
        <v>1895</v>
      </c>
      <c r="G100" s="286">
        <v>16600</v>
      </c>
      <c r="H100" s="286">
        <v>680.54</v>
      </c>
      <c r="I100" s="286">
        <v>2182.4</v>
      </c>
      <c r="J100" s="286">
        <v>0</v>
      </c>
      <c r="K100" s="286">
        <v>0</v>
      </c>
      <c r="L100" s="286">
        <v>0</v>
      </c>
      <c r="M100" s="286">
        <v>298.10000000000002</v>
      </c>
      <c r="N100" s="286">
        <v>6936</v>
      </c>
      <c r="O100" s="286">
        <v>268</v>
      </c>
      <c r="P100" s="286">
        <v>19316.956999999999</v>
      </c>
      <c r="Q100" s="286">
        <v>10</v>
      </c>
    </row>
    <row r="101" spans="1:17" x14ac:dyDescent="0.2">
      <c r="A101" s="285">
        <v>268</v>
      </c>
      <c r="B101" s="285" t="s">
        <v>220</v>
      </c>
      <c r="C101" s="286">
        <v>176731</v>
      </c>
      <c r="D101" s="286">
        <v>29173</v>
      </c>
      <c r="E101" s="286">
        <v>21480.5</v>
      </c>
      <c r="F101" s="286">
        <v>14935</v>
      </c>
      <c r="G101" s="286">
        <v>357910</v>
      </c>
      <c r="H101" s="286">
        <v>5166.72</v>
      </c>
      <c r="I101" s="286">
        <v>11581.6</v>
      </c>
      <c r="J101" s="286">
        <v>0</v>
      </c>
      <c r="K101" s="286">
        <v>0</v>
      </c>
      <c r="L101" s="286">
        <v>0</v>
      </c>
      <c r="M101" s="286">
        <v>0</v>
      </c>
      <c r="N101" s="286">
        <v>5270</v>
      </c>
      <c r="O101" s="286">
        <v>490</v>
      </c>
      <c r="P101" s="286">
        <v>203448.75</v>
      </c>
      <c r="Q101" s="286">
        <v>4</v>
      </c>
    </row>
    <row r="102" spans="1:17" x14ac:dyDescent="0.2">
      <c r="A102" s="285">
        <v>302</v>
      </c>
      <c r="B102" s="285" t="s">
        <v>227</v>
      </c>
      <c r="C102" s="286">
        <v>27481</v>
      </c>
      <c r="D102" s="286">
        <v>6190</v>
      </c>
      <c r="E102" s="286">
        <v>1775</v>
      </c>
      <c r="F102" s="286">
        <v>430</v>
      </c>
      <c r="G102" s="286">
        <v>16360</v>
      </c>
      <c r="H102" s="286">
        <v>1121.26</v>
      </c>
      <c r="I102" s="286">
        <v>353.6</v>
      </c>
      <c r="J102" s="286">
        <v>0</v>
      </c>
      <c r="K102" s="286">
        <v>0</v>
      </c>
      <c r="L102" s="286">
        <v>0</v>
      </c>
      <c r="M102" s="286">
        <v>8.5999999999999694</v>
      </c>
      <c r="N102" s="286">
        <v>12873</v>
      </c>
      <c r="O102" s="286">
        <v>80</v>
      </c>
      <c r="P102" s="286">
        <v>9702.6</v>
      </c>
      <c r="Q102" s="286">
        <v>13</v>
      </c>
    </row>
    <row r="103" spans="1:17" x14ac:dyDescent="0.2">
      <c r="A103" s="285">
        <v>269</v>
      </c>
      <c r="B103" s="285" t="s">
        <v>232</v>
      </c>
      <c r="C103" s="286">
        <v>23598</v>
      </c>
      <c r="D103" s="286">
        <v>5241</v>
      </c>
      <c r="E103" s="286">
        <v>1417.8</v>
      </c>
      <c r="F103" s="286">
        <v>260</v>
      </c>
      <c r="G103" s="286">
        <v>7990</v>
      </c>
      <c r="H103" s="286">
        <v>0</v>
      </c>
      <c r="I103" s="286">
        <v>235.2</v>
      </c>
      <c r="J103" s="286">
        <v>0</v>
      </c>
      <c r="K103" s="286">
        <v>0</v>
      </c>
      <c r="L103" s="286">
        <v>0</v>
      </c>
      <c r="M103" s="286">
        <v>0</v>
      </c>
      <c r="N103" s="286">
        <v>9770</v>
      </c>
      <c r="O103" s="286">
        <v>114</v>
      </c>
      <c r="P103" s="286">
        <v>6244.308</v>
      </c>
      <c r="Q103" s="286">
        <v>9</v>
      </c>
    </row>
    <row r="104" spans="1:17" x14ac:dyDescent="0.2">
      <c r="A104" s="285">
        <v>1586</v>
      </c>
      <c r="B104" s="285" t="s">
        <v>237</v>
      </c>
      <c r="C104" s="286">
        <v>29704</v>
      </c>
      <c r="D104" s="286">
        <v>5830</v>
      </c>
      <c r="E104" s="286">
        <v>2410</v>
      </c>
      <c r="F104" s="286">
        <v>540</v>
      </c>
      <c r="G104" s="286">
        <v>18190</v>
      </c>
      <c r="H104" s="286">
        <v>1157.3399999999999</v>
      </c>
      <c r="I104" s="286">
        <v>1389.6</v>
      </c>
      <c r="J104" s="286">
        <v>0</v>
      </c>
      <c r="K104" s="286">
        <v>0</v>
      </c>
      <c r="L104" s="286">
        <v>0</v>
      </c>
      <c r="M104" s="286">
        <v>0</v>
      </c>
      <c r="N104" s="286">
        <v>10992</v>
      </c>
      <c r="O104" s="286">
        <v>51</v>
      </c>
      <c r="P104" s="286">
        <v>10106.040000000001</v>
      </c>
      <c r="Q104" s="286">
        <v>8</v>
      </c>
    </row>
    <row r="105" spans="1:17" x14ac:dyDescent="0.2">
      <c r="A105" s="285">
        <v>1509</v>
      </c>
      <c r="B105" s="285" t="s">
        <v>245</v>
      </c>
      <c r="C105" s="286">
        <v>39473</v>
      </c>
      <c r="D105" s="286">
        <v>7318</v>
      </c>
      <c r="E105" s="286">
        <v>4022.7</v>
      </c>
      <c r="F105" s="286">
        <v>2025</v>
      </c>
      <c r="G105" s="286">
        <v>26470</v>
      </c>
      <c r="H105" s="286">
        <v>0</v>
      </c>
      <c r="I105" s="286">
        <v>1827.2</v>
      </c>
      <c r="J105" s="286">
        <v>0</v>
      </c>
      <c r="K105" s="286">
        <v>0</v>
      </c>
      <c r="L105" s="286">
        <v>0</v>
      </c>
      <c r="M105" s="286">
        <v>0</v>
      </c>
      <c r="N105" s="286">
        <v>13607</v>
      </c>
      <c r="O105" s="286">
        <v>189</v>
      </c>
      <c r="P105" s="286">
        <v>11387.852000000001</v>
      </c>
      <c r="Q105" s="286">
        <v>11</v>
      </c>
    </row>
    <row r="106" spans="1:17" x14ac:dyDescent="0.2">
      <c r="A106" s="285">
        <v>1734</v>
      </c>
      <c r="B106" s="285" t="s">
        <v>249</v>
      </c>
      <c r="C106" s="286">
        <v>47543</v>
      </c>
      <c r="D106" s="286">
        <v>10434</v>
      </c>
      <c r="E106" s="286">
        <v>2857.1</v>
      </c>
      <c r="F106" s="286">
        <v>1130</v>
      </c>
      <c r="G106" s="286">
        <v>13850</v>
      </c>
      <c r="H106" s="286">
        <v>588.20000000000005</v>
      </c>
      <c r="I106" s="286">
        <v>2383.1999999999998</v>
      </c>
      <c r="J106" s="286">
        <v>0</v>
      </c>
      <c r="K106" s="286">
        <v>0</v>
      </c>
      <c r="L106" s="286">
        <v>0</v>
      </c>
      <c r="M106" s="286">
        <v>520.5</v>
      </c>
      <c r="N106" s="286">
        <v>10908</v>
      </c>
      <c r="O106" s="286">
        <v>600</v>
      </c>
      <c r="P106" s="286">
        <v>15819.653</v>
      </c>
      <c r="Q106" s="286">
        <v>11</v>
      </c>
    </row>
    <row r="107" spans="1:17" x14ac:dyDescent="0.2">
      <c r="A107" s="285">
        <v>273</v>
      </c>
      <c r="B107" s="285" t="s">
        <v>254</v>
      </c>
      <c r="C107" s="286">
        <v>24198</v>
      </c>
      <c r="D107" s="286">
        <v>5205</v>
      </c>
      <c r="E107" s="286">
        <v>1431.4</v>
      </c>
      <c r="F107" s="286">
        <v>425</v>
      </c>
      <c r="G107" s="286">
        <v>12620</v>
      </c>
      <c r="H107" s="286">
        <v>0</v>
      </c>
      <c r="I107" s="286">
        <v>362.4</v>
      </c>
      <c r="J107" s="286">
        <v>0</v>
      </c>
      <c r="K107" s="286">
        <v>0</v>
      </c>
      <c r="L107" s="286">
        <v>0</v>
      </c>
      <c r="M107" s="286">
        <v>56.999999999999901</v>
      </c>
      <c r="N107" s="286">
        <v>8519</v>
      </c>
      <c r="O107" s="286">
        <v>231</v>
      </c>
      <c r="P107" s="286">
        <v>10204.726000000001</v>
      </c>
      <c r="Q107" s="286">
        <v>7</v>
      </c>
    </row>
    <row r="108" spans="1:17" x14ac:dyDescent="0.2">
      <c r="A108" s="285">
        <v>274</v>
      </c>
      <c r="B108" s="285" t="s">
        <v>257</v>
      </c>
      <c r="C108" s="286">
        <v>31302</v>
      </c>
      <c r="D108" s="286">
        <v>5585</v>
      </c>
      <c r="E108" s="286">
        <v>2682</v>
      </c>
      <c r="F108" s="286">
        <v>930</v>
      </c>
      <c r="G108" s="286">
        <v>9790</v>
      </c>
      <c r="H108" s="286">
        <v>1435.9</v>
      </c>
      <c r="I108" s="286">
        <v>903.2</v>
      </c>
      <c r="J108" s="286">
        <v>0</v>
      </c>
      <c r="K108" s="286">
        <v>0</v>
      </c>
      <c r="L108" s="286">
        <v>0</v>
      </c>
      <c r="M108" s="286">
        <v>180.8</v>
      </c>
      <c r="N108" s="286">
        <v>4595</v>
      </c>
      <c r="O108" s="286">
        <v>129</v>
      </c>
      <c r="P108" s="286">
        <v>14031.29</v>
      </c>
      <c r="Q108" s="286">
        <v>5</v>
      </c>
    </row>
    <row r="109" spans="1:17" x14ac:dyDescent="0.2">
      <c r="A109" s="285">
        <v>275</v>
      </c>
      <c r="B109" s="285" t="s">
        <v>260</v>
      </c>
      <c r="C109" s="286">
        <v>43640</v>
      </c>
      <c r="D109" s="286">
        <v>7653</v>
      </c>
      <c r="E109" s="286">
        <v>5007.7</v>
      </c>
      <c r="F109" s="286">
        <v>2060</v>
      </c>
      <c r="G109" s="286">
        <v>15630</v>
      </c>
      <c r="H109" s="286">
        <v>463.32</v>
      </c>
      <c r="I109" s="286">
        <v>1434.4</v>
      </c>
      <c r="J109" s="286">
        <v>0</v>
      </c>
      <c r="K109" s="286">
        <v>0</v>
      </c>
      <c r="L109" s="286">
        <v>0</v>
      </c>
      <c r="M109" s="286">
        <v>524.70000000000005</v>
      </c>
      <c r="N109" s="286">
        <v>8180</v>
      </c>
      <c r="O109" s="286">
        <v>255</v>
      </c>
      <c r="P109" s="286">
        <v>31701.516</v>
      </c>
      <c r="Q109" s="286">
        <v>8</v>
      </c>
    </row>
    <row r="110" spans="1:17" x14ac:dyDescent="0.2">
      <c r="A110" s="285">
        <v>277</v>
      </c>
      <c r="B110" s="285" t="s">
        <v>270</v>
      </c>
      <c r="C110" s="286">
        <v>1654</v>
      </c>
      <c r="D110" s="286">
        <v>374</v>
      </c>
      <c r="E110" s="286">
        <v>38.1</v>
      </c>
      <c r="F110" s="286">
        <v>35</v>
      </c>
      <c r="G110" s="286">
        <v>30</v>
      </c>
      <c r="H110" s="286">
        <v>0</v>
      </c>
      <c r="I110" s="286">
        <v>547.20000000000005</v>
      </c>
      <c r="J110" s="286">
        <v>0</v>
      </c>
      <c r="K110" s="286">
        <v>0</v>
      </c>
      <c r="L110" s="286">
        <v>0</v>
      </c>
      <c r="M110" s="286">
        <v>0</v>
      </c>
      <c r="N110" s="286">
        <v>2791</v>
      </c>
      <c r="O110" s="286">
        <v>1</v>
      </c>
      <c r="P110" s="286">
        <v>644.21500000000003</v>
      </c>
      <c r="Q110" s="286">
        <v>1</v>
      </c>
    </row>
    <row r="111" spans="1:17" x14ac:dyDescent="0.2">
      <c r="A111" s="285">
        <v>279</v>
      </c>
      <c r="B111" s="285" t="s">
        <v>274</v>
      </c>
      <c r="C111" s="286">
        <v>9873</v>
      </c>
      <c r="D111" s="286">
        <v>2304</v>
      </c>
      <c r="E111" s="286">
        <v>641</v>
      </c>
      <c r="F111" s="286">
        <v>165</v>
      </c>
      <c r="G111" s="286">
        <v>1410</v>
      </c>
      <c r="H111" s="286">
        <v>0</v>
      </c>
      <c r="I111" s="286">
        <v>0</v>
      </c>
      <c r="J111" s="286">
        <v>0</v>
      </c>
      <c r="K111" s="286">
        <v>0</v>
      </c>
      <c r="L111" s="286">
        <v>0</v>
      </c>
      <c r="M111" s="286">
        <v>0</v>
      </c>
      <c r="N111" s="286">
        <v>1379</v>
      </c>
      <c r="O111" s="286">
        <v>3</v>
      </c>
      <c r="P111" s="286">
        <v>3735.1</v>
      </c>
      <c r="Q111" s="286">
        <v>2</v>
      </c>
    </row>
    <row r="112" spans="1:17" x14ac:dyDescent="0.2">
      <c r="A112" s="285">
        <v>281</v>
      </c>
      <c r="B112" s="285" t="s">
        <v>309</v>
      </c>
      <c r="C112" s="286">
        <v>41978</v>
      </c>
      <c r="D112" s="286">
        <v>8338</v>
      </c>
      <c r="E112" s="286">
        <v>4097.1000000000004</v>
      </c>
      <c r="F112" s="286">
        <v>5310</v>
      </c>
      <c r="G112" s="286">
        <v>42110</v>
      </c>
      <c r="H112" s="286">
        <v>2040.86</v>
      </c>
      <c r="I112" s="286">
        <v>1988.8</v>
      </c>
      <c r="J112" s="286">
        <v>0</v>
      </c>
      <c r="K112" s="286">
        <v>0</v>
      </c>
      <c r="L112" s="286">
        <v>0</v>
      </c>
      <c r="M112" s="286">
        <v>0</v>
      </c>
      <c r="N112" s="286">
        <v>3284</v>
      </c>
      <c r="O112" s="286">
        <v>267</v>
      </c>
      <c r="P112" s="286">
        <v>25832.359</v>
      </c>
      <c r="Q112" s="286">
        <v>3</v>
      </c>
    </row>
    <row r="113" spans="1:17" x14ac:dyDescent="0.2">
      <c r="A113" s="285">
        <v>285</v>
      </c>
      <c r="B113" s="285" t="s">
        <v>341</v>
      </c>
      <c r="C113" s="286">
        <v>24417</v>
      </c>
      <c r="D113" s="286">
        <v>4800</v>
      </c>
      <c r="E113" s="286">
        <v>1680.6</v>
      </c>
      <c r="F113" s="286">
        <v>515</v>
      </c>
      <c r="G113" s="286">
        <v>6040</v>
      </c>
      <c r="H113" s="286">
        <v>1269.82</v>
      </c>
      <c r="I113" s="286">
        <v>372</v>
      </c>
      <c r="J113" s="286">
        <v>0</v>
      </c>
      <c r="K113" s="286">
        <v>0</v>
      </c>
      <c r="L113" s="286">
        <v>0</v>
      </c>
      <c r="M113" s="286">
        <v>161.4</v>
      </c>
      <c r="N113" s="286">
        <v>12293</v>
      </c>
      <c r="O113" s="286">
        <v>354</v>
      </c>
      <c r="P113" s="286">
        <v>6432.1760000000004</v>
      </c>
      <c r="Q113" s="286">
        <v>16</v>
      </c>
    </row>
    <row r="114" spans="1:17" x14ac:dyDescent="0.2">
      <c r="A114" s="285">
        <v>289</v>
      </c>
      <c r="B114" s="285" t="s">
        <v>346</v>
      </c>
      <c r="C114" s="286">
        <v>38774</v>
      </c>
      <c r="D114" s="286">
        <v>5911</v>
      </c>
      <c r="E114" s="286">
        <v>3040.6</v>
      </c>
      <c r="F114" s="286">
        <v>1340</v>
      </c>
      <c r="G114" s="286">
        <v>35830</v>
      </c>
      <c r="H114" s="286">
        <v>431.64</v>
      </c>
      <c r="I114" s="286">
        <v>1542.4</v>
      </c>
      <c r="J114" s="286">
        <v>0</v>
      </c>
      <c r="K114" s="286">
        <v>0</v>
      </c>
      <c r="L114" s="286">
        <v>0</v>
      </c>
      <c r="M114" s="286">
        <v>35.999999999999801</v>
      </c>
      <c r="N114" s="286">
        <v>3042</v>
      </c>
      <c r="O114" s="286">
        <v>194</v>
      </c>
      <c r="P114" s="286">
        <v>38788.595999999998</v>
      </c>
      <c r="Q114" s="286">
        <v>3</v>
      </c>
    </row>
    <row r="115" spans="1:17" x14ac:dyDescent="0.2">
      <c r="A115" s="285">
        <v>1960</v>
      </c>
      <c r="B115" s="285" t="s">
        <v>689</v>
      </c>
      <c r="C115" s="286">
        <v>50697</v>
      </c>
      <c r="D115" s="286">
        <v>10988</v>
      </c>
      <c r="E115" s="286">
        <v>2843.2</v>
      </c>
      <c r="F115" s="286">
        <v>1145</v>
      </c>
      <c r="G115" s="286">
        <v>10220</v>
      </c>
      <c r="H115" s="286">
        <v>0</v>
      </c>
      <c r="I115" s="286">
        <v>1105.5999999999999</v>
      </c>
      <c r="J115" s="286">
        <v>0</v>
      </c>
      <c r="K115" s="286">
        <v>0</v>
      </c>
      <c r="L115" s="286">
        <v>0</v>
      </c>
      <c r="M115" s="286">
        <v>598.79999999999995</v>
      </c>
      <c r="N115" s="286">
        <v>21581</v>
      </c>
      <c r="O115" s="286">
        <v>1331</v>
      </c>
      <c r="P115" s="286">
        <v>9396.1759999999995</v>
      </c>
      <c r="Q115" s="286">
        <v>25</v>
      </c>
    </row>
    <row r="116" spans="1:17" x14ac:dyDescent="0.2">
      <c r="A116" s="285">
        <v>668</v>
      </c>
      <c r="B116" s="285" t="s">
        <v>352</v>
      </c>
      <c r="C116" s="286">
        <v>19076</v>
      </c>
      <c r="D116" s="286">
        <v>3426</v>
      </c>
      <c r="E116" s="286">
        <v>1587.1</v>
      </c>
      <c r="F116" s="286">
        <v>245</v>
      </c>
      <c r="G116" s="286">
        <v>2310</v>
      </c>
      <c r="H116" s="286">
        <v>0</v>
      </c>
      <c r="I116" s="286">
        <v>183.2</v>
      </c>
      <c r="J116" s="286">
        <v>0</v>
      </c>
      <c r="K116" s="286">
        <v>0</v>
      </c>
      <c r="L116" s="286">
        <v>0</v>
      </c>
      <c r="M116" s="286">
        <v>0</v>
      </c>
      <c r="N116" s="286">
        <v>7638</v>
      </c>
      <c r="O116" s="286">
        <v>883</v>
      </c>
      <c r="P116" s="286">
        <v>3398.5259999999998</v>
      </c>
      <c r="Q116" s="286">
        <v>12</v>
      </c>
    </row>
    <row r="117" spans="1:17" x14ac:dyDescent="0.2">
      <c r="A117" s="285">
        <v>293</v>
      </c>
      <c r="B117" s="285" t="s">
        <v>354</v>
      </c>
      <c r="C117" s="286">
        <v>14944</v>
      </c>
      <c r="D117" s="286">
        <v>2746</v>
      </c>
      <c r="E117" s="286">
        <v>1379</v>
      </c>
      <c r="F117" s="286">
        <v>720</v>
      </c>
      <c r="G117" s="286">
        <v>4280</v>
      </c>
      <c r="H117" s="286">
        <v>0</v>
      </c>
      <c r="I117" s="286">
        <v>0</v>
      </c>
      <c r="J117" s="286">
        <v>0</v>
      </c>
      <c r="K117" s="286">
        <v>0</v>
      </c>
      <c r="L117" s="286">
        <v>0</v>
      </c>
      <c r="M117" s="286">
        <v>0</v>
      </c>
      <c r="N117" s="286">
        <v>702</v>
      </c>
      <c r="O117" s="286">
        <v>82</v>
      </c>
      <c r="P117" s="286">
        <v>7728</v>
      </c>
      <c r="Q117" s="286">
        <v>1</v>
      </c>
    </row>
    <row r="118" spans="1:17" x14ac:dyDescent="0.2">
      <c r="A118" s="285">
        <v>296</v>
      </c>
      <c r="B118" s="285" t="s">
        <v>359</v>
      </c>
      <c r="C118" s="286">
        <v>40951</v>
      </c>
      <c r="D118" s="286">
        <v>7991</v>
      </c>
      <c r="E118" s="286">
        <v>3332.1</v>
      </c>
      <c r="F118" s="286">
        <v>1220</v>
      </c>
      <c r="G118" s="286">
        <v>33180</v>
      </c>
      <c r="H118" s="286">
        <v>447.48</v>
      </c>
      <c r="I118" s="286">
        <v>1965.6</v>
      </c>
      <c r="J118" s="286">
        <v>0</v>
      </c>
      <c r="K118" s="286">
        <v>0</v>
      </c>
      <c r="L118" s="286">
        <v>0</v>
      </c>
      <c r="M118" s="286">
        <v>453.9</v>
      </c>
      <c r="N118" s="286">
        <v>6598</v>
      </c>
      <c r="O118" s="286">
        <v>359</v>
      </c>
      <c r="P118" s="286">
        <v>22145.350999999999</v>
      </c>
      <c r="Q118" s="286">
        <v>7</v>
      </c>
    </row>
    <row r="119" spans="1:17" x14ac:dyDescent="0.2">
      <c r="A119" s="285">
        <v>294</v>
      </c>
      <c r="B119" s="285" t="s">
        <v>363</v>
      </c>
      <c r="C119" s="286">
        <v>28903</v>
      </c>
      <c r="D119" s="286">
        <v>5407</v>
      </c>
      <c r="E119" s="286">
        <v>3074.9</v>
      </c>
      <c r="F119" s="286">
        <v>1005</v>
      </c>
      <c r="G119" s="286">
        <v>28470</v>
      </c>
      <c r="H119" s="286">
        <v>617.76</v>
      </c>
      <c r="I119" s="286">
        <v>1362.4</v>
      </c>
      <c r="J119" s="286">
        <v>0</v>
      </c>
      <c r="K119" s="286">
        <v>0</v>
      </c>
      <c r="L119" s="286">
        <v>0</v>
      </c>
      <c r="M119" s="286">
        <v>5.6999999999998199</v>
      </c>
      <c r="N119" s="286">
        <v>13814</v>
      </c>
      <c r="O119" s="286">
        <v>68</v>
      </c>
      <c r="P119" s="286">
        <v>16482.076000000001</v>
      </c>
      <c r="Q119" s="286">
        <v>9</v>
      </c>
    </row>
    <row r="120" spans="1:17" x14ac:dyDescent="0.2">
      <c r="A120" s="285">
        <v>297</v>
      </c>
      <c r="B120" s="285" t="s">
        <v>370</v>
      </c>
      <c r="C120" s="286">
        <v>28451</v>
      </c>
      <c r="D120" s="286">
        <v>6468</v>
      </c>
      <c r="E120" s="286">
        <v>1897.7</v>
      </c>
      <c r="F120" s="286">
        <v>1150</v>
      </c>
      <c r="G120" s="286">
        <v>4600</v>
      </c>
      <c r="H120" s="286">
        <v>368.28</v>
      </c>
      <c r="I120" s="286">
        <v>1676.8</v>
      </c>
      <c r="J120" s="286">
        <v>0</v>
      </c>
      <c r="K120" s="286">
        <v>0</v>
      </c>
      <c r="L120" s="286">
        <v>0</v>
      </c>
      <c r="M120" s="286">
        <v>268.89999999999998</v>
      </c>
      <c r="N120" s="286">
        <v>7852</v>
      </c>
      <c r="O120" s="286">
        <v>1052</v>
      </c>
      <c r="P120" s="286">
        <v>7678.2529999999997</v>
      </c>
      <c r="Q120" s="286">
        <v>11</v>
      </c>
    </row>
    <row r="121" spans="1:17" x14ac:dyDescent="0.2">
      <c r="A121" s="285">
        <v>299</v>
      </c>
      <c r="B121" s="285" t="s">
        <v>376</v>
      </c>
      <c r="C121" s="286">
        <v>43488</v>
      </c>
      <c r="D121" s="286">
        <v>7872</v>
      </c>
      <c r="E121" s="286">
        <v>4244.1000000000004</v>
      </c>
      <c r="F121" s="286">
        <v>1200</v>
      </c>
      <c r="G121" s="286">
        <v>24610</v>
      </c>
      <c r="H121" s="286">
        <v>479.16</v>
      </c>
      <c r="I121" s="286">
        <v>1707.2</v>
      </c>
      <c r="J121" s="286">
        <v>0</v>
      </c>
      <c r="K121" s="286">
        <v>0</v>
      </c>
      <c r="L121" s="286">
        <v>0</v>
      </c>
      <c r="M121" s="286">
        <v>0</v>
      </c>
      <c r="N121" s="286">
        <v>9256</v>
      </c>
      <c r="O121" s="286">
        <v>1354</v>
      </c>
      <c r="P121" s="286">
        <v>20817.237000000001</v>
      </c>
      <c r="Q121" s="286">
        <v>13</v>
      </c>
    </row>
    <row r="122" spans="1:17" x14ac:dyDescent="0.2">
      <c r="A122" s="285">
        <v>301</v>
      </c>
      <c r="B122" s="285" t="s">
        <v>381</v>
      </c>
      <c r="C122" s="286">
        <v>47609</v>
      </c>
      <c r="D122" s="286">
        <v>9275</v>
      </c>
      <c r="E122" s="286">
        <v>5422.5</v>
      </c>
      <c r="F122" s="286">
        <v>2785</v>
      </c>
      <c r="G122" s="286">
        <v>60090</v>
      </c>
      <c r="H122" s="286">
        <v>1188.3800000000001</v>
      </c>
      <c r="I122" s="286">
        <v>4383.2</v>
      </c>
      <c r="J122" s="286">
        <v>0</v>
      </c>
      <c r="K122" s="286">
        <v>0</v>
      </c>
      <c r="L122" s="286">
        <v>0</v>
      </c>
      <c r="M122" s="286">
        <v>0</v>
      </c>
      <c r="N122" s="286">
        <v>4092</v>
      </c>
      <c r="O122" s="286">
        <v>201</v>
      </c>
      <c r="P122" s="286">
        <v>36701.675000000003</v>
      </c>
      <c r="Q122" s="286">
        <v>1</v>
      </c>
    </row>
    <row r="123" spans="1:17" x14ac:dyDescent="0.2">
      <c r="A123" s="285">
        <v>307</v>
      </c>
      <c r="B123" s="285" t="s">
        <v>13</v>
      </c>
      <c r="C123" s="286">
        <v>156286</v>
      </c>
      <c r="D123" s="286">
        <v>35167</v>
      </c>
      <c r="E123" s="286">
        <v>12379.4</v>
      </c>
      <c r="F123" s="286">
        <v>16255</v>
      </c>
      <c r="G123" s="286">
        <v>248820</v>
      </c>
      <c r="H123" s="286">
        <v>5199.8999999999996</v>
      </c>
      <c r="I123" s="286">
        <v>12014.4</v>
      </c>
      <c r="J123" s="286">
        <v>0</v>
      </c>
      <c r="K123" s="286">
        <v>0</v>
      </c>
      <c r="L123" s="286">
        <v>0</v>
      </c>
      <c r="M123" s="286">
        <v>0</v>
      </c>
      <c r="N123" s="286">
        <v>6253</v>
      </c>
      <c r="O123" s="286">
        <v>133</v>
      </c>
      <c r="P123" s="286">
        <v>155479.158</v>
      </c>
      <c r="Q123" s="286">
        <v>3</v>
      </c>
    </row>
    <row r="124" spans="1:17" x14ac:dyDescent="0.2">
      <c r="A124" s="285">
        <v>308</v>
      </c>
      <c r="B124" s="285" t="s">
        <v>22</v>
      </c>
      <c r="C124" s="286">
        <v>24767</v>
      </c>
      <c r="D124" s="286">
        <v>4806</v>
      </c>
      <c r="E124" s="286">
        <v>1985</v>
      </c>
      <c r="F124" s="286">
        <v>1190</v>
      </c>
      <c r="G124" s="286">
        <v>7890</v>
      </c>
      <c r="H124" s="286">
        <v>0</v>
      </c>
      <c r="I124" s="286">
        <v>1148</v>
      </c>
      <c r="J124" s="286">
        <v>0</v>
      </c>
      <c r="K124" s="286">
        <v>0</v>
      </c>
      <c r="L124" s="286">
        <v>0</v>
      </c>
      <c r="M124" s="286">
        <v>99.599999999999895</v>
      </c>
      <c r="N124" s="286">
        <v>3253</v>
      </c>
      <c r="O124" s="286">
        <v>48</v>
      </c>
      <c r="P124" s="286">
        <v>19859.099999999999</v>
      </c>
      <c r="Q124" s="286">
        <v>5</v>
      </c>
    </row>
    <row r="125" spans="1:17" x14ac:dyDescent="0.2">
      <c r="A125" s="285">
        <v>312</v>
      </c>
      <c r="B125" s="285" t="s">
        <v>56</v>
      </c>
      <c r="C125" s="286">
        <v>15192</v>
      </c>
      <c r="D125" s="286">
        <v>3332</v>
      </c>
      <c r="E125" s="286">
        <v>588</v>
      </c>
      <c r="F125" s="286">
        <v>405</v>
      </c>
      <c r="G125" s="286">
        <v>650</v>
      </c>
      <c r="H125" s="286">
        <v>51.9</v>
      </c>
      <c r="I125" s="286">
        <v>0</v>
      </c>
      <c r="J125" s="286">
        <v>0</v>
      </c>
      <c r="K125" s="286">
        <v>0</v>
      </c>
      <c r="L125" s="286">
        <v>0</v>
      </c>
      <c r="M125" s="286">
        <v>0</v>
      </c>
      <c r="N125" s="286">
        <v>3689</v>
      </c>
      <c r="O125" s="286">
        <v>68</v>
      </c>
      <c r="P125" s="286">
        <v>4243.96</v>
      </c>
      <c r="Q125" s="286">
        <v>3</v>
      </c>
    </row>
    <row r="126" spans="1:17" x14ac:dyDescent="0.2">
      <c r="A126" s="285">
        <v>313</v>
      </c>
      <c r="B126" s="285" t="s">
        <v>57</v>
      </c>
      <c r="C126" s="286">
        <v>21576</v>
      </c>
      <c r="D126" s="286">
        <v>5051</v>
      </c>
      <c r="E126" s="286">
        <v>1166.9000000000001</v>
      </c>
      <c r="F126" s="286">
        <v>690</v>
      </c>
      <c r="G126" s="286">
        <v>6290</v>
      </c>
      <c r="H126" s="286">
        <v>0</v>
      </c>
      <c r="I126" s="286">
        <v>306.39999999999998</v>
      </c>
      <c r="J126" s="286">
        <v>0</v>
      </c>
      <c r="K126" s="286">
        <v>0</v>
      </c>
      <c r="L126" s="286">
        <v>0</v>
      </c>
      <c r="M126" s="286">
        <v>40.9</v>
      </c>
      <c r="N126" s="286">
        <v>3040</v>
      </c>
      <c r="O126" s="286">
        <v>442</v>
      </c>
      <c r="P126" s="286">
        <v>9921.4740000000002</v>
      </c>
      <c r="Q126" s="286">
        <v>2</v>
      </c>
    </row>
    <row r="127" spans="1:17" x14ac:dyDescent="0.2">
      <c r="A127" s="285">
        <v>310</v>
      </c>
      <c r="B127" s="285" t="s">
        <v>68</v>
      </c>
      <c r="C127" s="286">
        <v>42824</v>
      </c>
      <c r="D127" s="286">
        <v>8931</v>
      </c>
      <c r="E127" s="286">
        <v>2932.7</v>
      </c>
      <c r="F127" s="286">
        <v>2075</v>
      </c>
      <c r="G127" s="286">
        <v>12220</v>
      </c>
      <c r="H127" s="286">
        <v>1031.08</v>
      </c>
      <c r="I127" s="286">
        <v>1976</v>
      </c>
      <c r="J127" s="286">
        <v>0</v>
      </c>
      <c r="K127" s="286">
        <v>0</v>
      </c>
      <c r="L127" s="286">
        <v>0</v>
      </c>
      <c r="M127" s="286">
        <v>157.80000000000001</v>
      </c>
      <c r="N127" s="286">
        <v>6619</v>
      </c>
      <c r="O127" s="286">
        <v>94</v>
      </c>
      <c r="P127" s="286">
        <v>25354.764999999999</v>
      </c>
      <c r="Q127" s="286">
        <v>10</v>
      </c>
    </row>
    <row r="128" spans="1:17" x14ac:dyDescent="0.2">
      <c r="A128" s="285">
        <v>736</v>
      </c>
      <c r="B128" s="285" t="s">
        <v>70</v>
      </c>
      <c r="C128" s="286">
        <v>44059</v>
      </c>
      <c r="D128" s="286">
        <v>8656</v>
      </c>
      <c r="E128" s="286">
        <v>2520.1</v>
      </c>
      <c r="F128" s="286">
        <v>2000</v>
      </c>
      <c r="G128" s="286">
        <v>5240</v>
      </c>
      <c r="H128" s="286">
        <v>0</v>
      </c>
      <c r="I128" s="286">
        <v>1308</v>
      </c>
      <c r="J128" s="286">
        <v>0</v>
      </c>
      <c r="K128" s="286">
        <v>0</v>
      </c>
      <c r="L128" s="286">
        <v>0</v>
      </c>
      <c r="M128" s="286">
        <v>0</v>
      </c>
      <c r="N128" s="286">
        <v>9967</v>
      </c>
      <c r="O128" s="286">
        <v>1731</v>
      </c>
      <c r="P128" s="286">
        <v>16727.381000000001</v>
      </c>
      <c r="Q128" s="286">
        <v>23</v>
      </c>
    </row>
    <row r="129" spans="1:17" x14ac:dyDescent="0.2">
      <c r="A129" s="285">
        <v>317</v>
      </c>
      <c r="B129" s="285" t="s">
        <v>92</v>
      </c>
      <c r="C129" s="286">
        <v>9113</v>
      </c>
      <c r="D129" s="286">
        <v>1910</v>
      </c>
      <c r="E129" s="286">
        <v>456.1</v>
      </c>
      <c r="F129" s="286">
        <v>225</v>
      </c>
      <c r="G129" s="286">
        <v>800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3106</v>
      </c>
      <c r="O129" s="286">
        <v>265</v>
      </c>
      <c r="P129" s="286">
        <v>3621.1559999999999</v>
      </c>
      <c r="Q129" s="286">
        <v>3</v>
      </c>
    </row>
    <row r="130" spans="1:17" x14ac:dyDescent="0.2">
      <c r="A130" s="285">
        <v>321</v>
      </c>
      <c r="B130" s="285" t="s">
        <v>155</v>
      </c>
      <c r="C130" s="286">
        <v>49911</v>
      </c>
      <c r="D130" s="286">
        <v>11972</v>
      </c>
      <c r="E130" s="286">
        <v>2025.3</v>
      </c>
      <c r="F130" s="286">
        <v>2245</v>
      </c>
      <c r="G130" s="286">
        <v>31220</v>
      </c>
      <c r="H130" s="286">
        <v>1223.74</v>
      </c>
      <c r="I130" s="286">
        <v>1775.2</v>
      </c>
      <c r="J130" s="286">
        <v>0</v>
      </c>
      <c r="K130" s="286">
        <v>0</v>
      </c>
      <c r="L130" s="286">
        <v>0</v>
      </c>
      <c r="M130" s="286">
        <v>368.8</v>
      </c>
      <c r="N130" s="286">
        <v>5493</v>
      </c>
      <c r="O130" s="286">
        <v>406</v>
      </c>
      <c r="P130" s="286">
        <v>30977.826000000001</v>
      </c>
      <c r="Q130" s="286">
        <v>9</v>
      </c>
    </row>
    <row r="131" spans="1:17" x14ac:dyDescent="0.2">
      <c r="A131" s="285">
        <v>353</v>
      </c>
      <c r="B131" s="285" t="s">
        <v>158</v>
      </c>
      <c r="C131" s="286">
        <v>34160</v>
      </c>
      <c r="D131" s="286">
        <v>7502</v>
      </c>
      <c r="E131" s="286">
        <v>2135.1</v>
      </c>
      <c r="F131" s="286">
        <v>3365</v>
      </c>
      <c r="G131" s="286">
        <v>14140</v>
      </c>
      <c r="H131" s="286">
        <v>645.48</v>
      </c>
      <c r="I131" s="286">
        <v>1168</v>
      </c>
      <c r="J131" s="286">
        <v>0</v>
      </c>
      <c r="K131" s="286">
        <v>0</v>
      </c>
      <c r="L131" s="286">
        <v>0</v>
      </c>
      <c r="M131" s="286">
        <v>394.1</v>
      </c>
      <c r="N131" s="286">
        <v>2092</v>
      </c>
      <c r="O131" s="286">
        <v>76</v>
      </c>
      <c r="P131" s="286">
        <v>26751.366000000002</v>
      </c>
      <c r="Q131" s="286">
        <v>2</v>
      </c>
    </row>
    <row r="132" spans="1:17" x14ac:dyDescent="0.2">
      <c r="A132" s="285">
        <v>327</v>
      </c>
      <c r="B132" s="285" t="s">
        <v>182</v>
      </c>
      <c r="C132" s="286">
        <v>30030</v>
      </c>
      <c r="D132" s="286">
        <v>6231</v>
      </c>
      <c r="E132" s="286">
        <v>1519.6</v>
      </c>
      <c r="F132" s="286">
        <v>835</v>
      </c>
      <c r="G132" s="286">
        <v>11440</v>
      </c>
      <c r="H132" s="286">
        <v>736.98</v>
      </c>
      <c r="I132" s="286">
        <v>0</v>
      </c>
      <c r="J132" s="286">
        <v>0</v>
      </c>
      <c r="K132" s="286">
        <v>0</v>
      </c>
      <c r="L132" s="286">
        <v>0</v>
      </c>
      <c r="M132" s="286">
        <v>0</v>
      </c>
      <c r="N132" s="286">
        <v>5855</v>
      </c>
      <c r="O132" s="286">
        <v>34</v>
      </c>
      <c r="P132" s="286">
        <v>16101.822</v>
      </c>
      <c r="Q132" s="286">
        <v>4</v>
      </c>
    </row>
    <row r="133" spans="1:17" x14ac:dyDescent="0.2">
      <c r="A133" s="285">
        <v>331</v>
      </c>
      <c r="B133" s="285" t="s">
        <v>189</v>
      </c>
      <c r="C133" s="286">
        <v>14473</v>
      </c>
      <c r="D133" s="286">
        <v>3133</v>
      </c>
      <c r="E133" s="286">
        <v>689.3</v>
      </c>
      <c r="F133" s="286">
        <v>480</v>
      </c>
      <c r="G133" s="286">
        <v>470</v>
      </c>
      <c r="H133" s="286">
        <v>0</v>
      </c>
      <c r="I133" s="286">
        <v>0</v>
      </c>
      <c r="J133" s="286">
        <v>0</v>
      </c>
      <c r="K133" s="286">
        <v>0</v>
      </c>
      <c r="L133" s="286">
        <v>0</v>
      </c>
      <c r="M133" s="286">
        <v>0</v>
      </c>
      <c r="N133" s="286">
        <v>7578</v>
      </c>
      <c r="O133" s="286">
        <v>320</v>
      </c>
      <c r="P133" s="286">
        <v>2096.0819999999999</v>
      </c>
      <c r="Q133" s="286">
        <v>13</v>
      </c>
    </row>
    <row r="134" spans="1:17" x14ac:dyDescent="0.2">
      <c r="A134" s="285">
        <v>335</v>
      </c>
      <c r="B134" s="285" t="s">
        <v>209</v>
      </c>
      <c r="C134" s="286">
        <v>13996</v>
      </c>
      <c r="D134" s="286">
        <v>3129</v>
      </c>
      <c r="E134" s="286">
        <v>680.7</v>
      </c>
      <c r="F134" s="286">
        <v>455</v>
      </c>
      <c r="G134" s="286">
        <v>800</v>
      </c>
      <c r="H134" s="286">
        <v>0</v>
      </c>
      <c r="I134" s="286">
        <v>0</v>
      </c>
      <c r="J134" s="286">
        <v>0</v>
      </c>
      <c r="K134" s="286">
        <v>0</v>
      </c>
      <c r="L134" s="286">
        <v>0</v>
      </c>
      <c r="M134" s="286">
        <v>0</v>
      </c>
      <c r="N134" s="286">
        <v>3759</v>
      </c>
      <c r="O134" s="286">
        <v>61</v>
      </c>
      <c r="P134" s="286">
        <v>4297.491</v>
      </c>
      <c r="Q134" s="286">
        <v>4</v>
      </c>
    </row>
    <row r="135" spans="1:17" x14ac:dyDescent="0.2">
      <c r="A135" s="285">
        <v>356</v>
      </c>
      <c r="B135" s="285" t="s">
        <v>217</v>
      </c>
      <c r="C135" s="286">
        <v>63036</v>
      </c>
      <c r="D135" s="286">
        <v>11820</v>
      </c>
      <c r="E135" s="286">
        <v>5129.3999999999996</v>
      </c>
      <c r="F135" s="286">
        <v>6925</v>
      </c>
      <c r="G135" s="286">
        <v>49040</v>
      </c>
      <c r="H135" s="286">
        <v>508.86</v>
      </c>
      <c r="I135" s="286">
        <v>4430.3999999999996</v>
      </c>
      <c r="J135" s="286">
        <v>0</v>
      </c>
      <c r="K135" s="286">
        <v>0</v>
      </c>
      <c r="L135" s="286">
        <v>0</v>
      </c>
      <c r="M135" s="286">
        <v>0</v>
      </c>
      <c r="N135" s="286">
        <v>2344</v>
      </c>
      <c r="O135" s="286">
        <v>221</v>
      </c>
      <c r="P135" s="286">
        <v>55740.245999999999</v>
      </c>
      <c r="Q135" s="286">
        <v>1</v>
      </c>
    </row>
    <row r="136" spans="1:17" x14ac:dyDescent="0.2">
      <c r="A136" s="285">
        <v>589</v>
      </c>
      <c r="B136" s="285" t="s">
        <v>248</v>
      </c>
      <c r="C136" s="286">
        <v>10201</v>
      </c>
      <c r="D136" s="286">
        <v>2135</v>
      </c>
      <c r="E136" s="286">
        <v>719</v>
      </c>
      <c r="F136" s="286">
        <v>220</v>
      </c>
      <c r="G136" s="286">
        <v>700</v>
      </c>
      <c r="H136" s="286">
        <v>0</v>
      </c>
      <c r="I136" s="286">
        <v>0</v>
      </c>
      <c r="J136" s="286">
        <v>0</v>
      </c>
      <c r="K136" s="286">
        <v>0</v>
      </c>
      <c r="L136" s="286">
        <v>0</v>
      </c>
      <c r="M136" s="286">
        <v>0</v>
      </c>
      <c r="N136" s="286">
        <v>3901</v>
      </c>
      <c r="O136" s="286">
        <v>109</v>
      </c>
      <c r="P136" s="286">
        <v>3723.6</v>
      </c>
      <c r="Q136" s="286">
        <v>3</v>
      </c>
    </row>
    <row r="137" spans="1:17" x14ac:dyDescent="0.2">
      <c r="A137" s="285">
        <v>339</v>
      </c>
      <c r="B137" s="285" t="s">
        <v>258</v>
      </c>
      <c r="C137" s="286">
        <v>5259</v>
      </c>
      <c r="D137" s="286">
        <v>1373</v>
      </c>
      <c r="E137" s="286">
        <v>232.7</v>
      </c>
      <c r="F137" s="286">
        <v>70</v>
      </c>
      <c r="G137" s="286">
        <v>300</v>
      </c>
      <c r="H137" s="286">
        <v>0</v>
      </c>
      <c r="I137" s="286">
        <v>0</v>
      </c>
      <c r="J137" s="286">
        <v>0</v>
      </c>
      <c r="K137" s="286">
        <v>0</v>
      </c>
      <c r="L137" s="286">
        <v>0</v>
      </c>
      <c r="M137" s="286">
        <v>0</v>
      </c>
      <c r="N137" s="286">
        <v>1839</v>
      </c>
      <c r="O137" s="286">
        <v>12</v>
      </c>
      <c r="P137" s="286">
        <v>971.04</v>
      </c>
      <c r="Q137" s="286">
        <v>1</v>
      </c>
    </row>
    <row r="138" spans="1:17" x14ac:dyDescent="0.2">
      <c r="A138" s="285">
        <v>340</v>
      </c>
      <c r="B138" s="285" t="s">
        <v>261</v>
      </c>
      <c r="C138" s="286">
        <v>20004</v>
      </c>
      <c r="D138" s="286">
        <v>4395</v>
      </c>
      <c r="E138" s="286">
        <v>1398.1</v>
      </c>
      <c r="F138" s="286">
        <v>710</v>
      </c>
      <c r="G138" s="286">
        <v>4030</v>
      </c>
      <c r="H138" s="286">
        <v>0</v>
      </c>
      <c r="I138" s="286">
        <v>202.4</v>
      </c>
      <c r="J138" s="286">
        <v>0</v>
      </c>
      <c r="K138" s="286">
        <v>0</v>
      </c>
      <c r="L138" s="286">
        <v>0</v>
      </c>
      <c r="M138" s="286">
        <v>108.9</v>
      </c>
      <c r="N138" s="286">
        <v>4207</v>
      </c>
      <c r="O138" s="286">
        <v>169</v>
      </c>
      <c r="P138" s="286">
        <v>7545.0420000000004</v>
      </c>
      <c r="Q138" s="286">
        <v>7</v>
      </c>
    </row>
    <row r="139" spans="1:17" x14ac:dyDescent="0.2">
      <c r="A139" s="285">
        <v>342</v>
      </c>
      <c r="B139" s="285" t="s">
        <v>292</v>
      </c>
      <c r="C139" s="286">
        <v>46194</v>
      </c>
      <c r="D139" s="286">
        <v>9421</v>
      </c>
      <c r="E139" s="286">
        <v>3501.4</v>
      </c>
      <c r="F139" s="286">
        <v>4155</v>
      </c>
      <c r="G139" s="286">
        <v>23330</v>
      </c>
      <c r="H139" s="286">
        <v>529.38</v>
      </c>
      <c r="I139" s="286">
        <v>1164.8</v>
      </c>
      <c r="J139" s="286">
        <v>0</v>
      </c>
      <c r="K139" s="286">
        <v>0</v>
      </c>
      <c r="L139" s="286">
        <v>0</v>
      </c>
      <c r="M139" s="286">
        <v>0</v>
      </c>
      <c r="N139" s="286">
        <v>4625</v>
      </c>
      <c r="O139" s="286">
        <v>18</v>
      </c>
      <c r="P139" s="286">
        <v>30796.856</v>
      </c>
      <c r="Q139" s="286">
        <v>4</v>
      </c>
    </row>
    <row r="140" spans="1:17" x14ac:dyDescent="0.2">
      <c r="A140" s="285">
        <v>1904</v>
      </c>
      <c r="B140" s="285" t="s">
        <v>508</v>
      </c>
      <c r="C140" s="286">
        <v>64336</v>
      </c>
      <c r="D140" s="286">
        <v>13304</v>
      </c>
      <c r="E140" s="286">
        <v>3831.1</v>
      </c>
      <c r="F140" s="286">
        <v>3540</v>
      </c>
      <c r="G140" s="286">
        <v>15680</v>
      </c>
      <c r="H140" s="286">
        <v>205.92</v>
      </c>
      <c r="I140" s="286">
        <v>3448.8</v>
      </c>
      <c r="J140" s="286">
        <v>0</v>
      </c>
      <c r="K140" s="286">
        <v>0</v>
      </c>
      <c r="L140" s="286">
        <v>0</v>
      </c>
      <c r="M140" s="286">
        <v>190.4</v>
      </c>
      <c r="N140" s="286">
        <v>9617</v>
      </c>
      <c r="O140" s="286">
        <v>1065</v>
      </c>
      <c r="P140" s="286">
        <v>33553.188000000002</v>
      </c>
      <c r="Q140" s="286">
        <v>19</v>
      </c>
    </row>
    <row r="141" spans="1:17" x14ac:dyDescent="0.2">
      <c r="A141" s="285">
        <v>344</v>
      </c>
      <c r="B141" s="285" t="s">
        <v>320</v>
      </c>
      <c r="C141" s="286">
        <v>352866</v>
      </c>
      <c r="D141" s="286">
        <v>69968</v>
      </c>
      <c r="E141" s="286">
        <v>31963.599999999999</v>
      </c>
      <c r="F141" s="286">
        <v>59640</v>
      </c>
      <c r="G141" s="286">
        <v>720110</v>
      </c>
      <c r="H141" s="286">
        <v>8267.4071999999996</v>
      </c>
      <c r="I141" s="286">
        <v>11464</v>
      </c>
      <c r="J141" s="286">
        <v>0</v>
      </c>
      <c r="K141" s="286">
        <v>1077.7</v>
      </c>
      <c r="L141" s="286">
        <v>7229.49999999999</v>
      </c>
      <c r="M141" s="286">
        <v>3259.6</v>
      </c>
      <c r="N141" s="286">
        <v>9375</v>
      </c>
      <c r="O141" s="286">
        <v>546</v>
      </c>
      <c r="P141" s="286">
        <v>545429.37600000005</v>
      </c>
      <c r="Q141" s="286">
        <v>4</v>
      </c>
    </row>
    <row r="142" spans="1:17" x14ac:dyDescent="0.2">
      <c r="A142" s="285">
        <v>1581</v>
      </c>
      <c r="B142" s="285" t="s">
        <v>321</v>
      </c>
      <c r="C142" s="286">
        <v>49515</v>
      </c>
      <c r="D142" s="286">
        <v>9881</v>
      </c>
      <c r="E142" s="286">
        <v>2948.6</v>
      </c>
      <c r="F142" s="286">
        <v>2065</v>
      </c>
      <c r="G142" s="286">
        <v>8070</v>
      </c>
      <c r="H142" s="286">
        <v>845.48559999999998</v>
      </c>
      <c r="I142" s="286">
        <v>1792.8</v>
      </c>
      <c r="J142" s="286">
        <v>0</v>
      </c>
      <c r="K142" s="286">
        <v>0</v>
      </c>
      <c r="L142" s="286">
        <v>0</v>
      </c>
      <c r="M142" s="286">
        <v>0</v>
      </c>
      <c r="N142" s="286">
        <v>13205</v>
      </c>
      <c r="O142" s="286">
        <v>189</v>
      </c>
      <c r="P142" s="286">
        <v>19286.013999999999</v>
      </c>
      <c r="Q142" s="286">
        <v>18</v>
      </c>
    </row>
    <row r="143" spans="1:17" x14ac:dyDescent="0.2">
      <c r="A143" s="285">
        <v>345</v>
      </c>
      <c r="B143" s="285" t="s">
        <v>326</v>
      </c>
      <c r="C143" s="286">
        <v>65589</v>
      </c>
      <c r="D143" s="286">
        <v>14832</v>
      </c>
      <c r="E143" s="286">
        <v>5526.4</v>
      </c>
      <c r="F143" s="286">
        <v>5675</v>
      </c>
      <c r="G143" s="286">
        <v>79610</v>
      </c>
      <c r="H143" s="286">
        <v>1153.74</v>
      </c>
      <c r="I143" s="286">
        <v>4917.6000000000004</v>
      </c>
      <c r="J143" s="286">
        <v>0</v>
      </c>
      <c r="K143" s="286">
        <v>0</v>
      </c>
      <c r="L143" s="286">
        <v>0</v>
      </c>
      <c r="M143" s="286">
        <v>0</v>
      </c>
      <c r="N143" s="286">
        <v>1942</v>
      </c>
      <c r="O143" s="286">
        <v>30</v>
      </c>
      <c r="P143" s="286">
        <v>61331.451999999997</v>
      </c>
      <c r="Q143" s="286">
        <v>1</v>
      </c>
    </row>
    <row r="144" spans="1:17" x14ac:dyDescent="0.2">
      <c r="A144" s="285">
        <v>1961</v>
      </c>
      <c r="B144" s="285" t="s">
        <v>690</v>
      </c>
      <c r="C144" s="286">
        <v>55712</v>
      </c>
      <c r="D144" s="286">
        <v>11774</v>
      </c>
      <c r="E144" s="286">
        <v>4043</v>
      </c>
      <c r="F144" s="286">
        <v>4275</v>
      </c>
      <c r="G144" s="286">
        <v>12340</v>
      </c>
      <c r="H144" s="286">
        <v>184.14</v>
      </c>
      <c r="I144" s="286">
        <v>1450.4</v>
      </c>
      <c r="J144" s="286">
        <v>0</v>
      </c>
      <c r="K144" s="286">
        <v>0</v>
      </c>
      <c r="L144" s="286">
        <v>0</v>
      </c>
      <c r="M144" s="286">
        <v>0</v>
      </c>
      <c r="N144" s="286">
        <v>14634</v>
      </c>
      <c r="O144" s="286">
        <v>698</v>
      </c>
      <c r="P144" s="286">
        <v>21308.65</v>
      </c>
      <c r="Q144" s="286">
        <v>18</v>
      </c>
    </row>
    <row r="145" spans="1:17" x14ac:dyDescent="0.2">
      <c r="A145" s="285">
        <v>352</v>
      </c>
      <c r="B145" s="285" t="s">
        <v>361</v>
      </c>
      <c r="C145" s="286">
        <v>23762</v>
      </c>
      <c r="D145" s="286">
        <v>4847</v>
      </c>
      <c r="E145" s="286">
        <v>1268.9000000000001</v>
      </c>
      <c r="F145" s="286">
        <v>705</v>
      </c>
      <c r="G145" s="286">
        <v>6970</v>
      </c>
      <c r="H145" s="286">
        <v>174.24</v>
      </c>
      <c r="I145" s="286">
        <v>601.6</v>
      </c>
      <c r="J145" s="286">
        <v>0</v>
      </c>
      <c r="K145" s="286">
        <v>0</v>
      </c>
      <c r="L145" s="286">
        <v>0</v>
      </c>
      <c r="M145" s="286">
        <v>0</v>
      </c>
      <c r="N145" s="286">
        <v>4764</v>
      </c>
      <c r="O145" s="286">
        <v>277</v>
      </c>
      <c r="P145" s="286">
        <v>11196.814</v>
      </c>
      <c r="Q145" s="286">
        <v>5</v>
      </c>
    </row>
    <row r="146" spans="1:17" x14ac:dyDescent="0.2">
      <c r="A146" s="285">
        <v>632</v>
      </c>
      <c r="B146" s="285" t="s">
        <v>365</v>
      </c>
      <c r="C146" s="286">
        <v>52197</v>
      </c>
      <c r="D146" s="286">
        <v>11569</v>
      </c>
      <c r="E146" s="286">
        <v>3108.3</v>
      </c>
      <c r="F146" s="286">
        <v>2825</v>
      </c>
      <c r="G146" s="286">
        <v>21520</v>
      </c>
      <c r="H146" s="286">
        <v>883.08</v>
      </c>
      <c r="I146" s="286">
        <v>4120</v>
      </c>
      <c r="J146" s="286">
        <v>0</v>
      </c>
      <c r="K146" s="286">
        <v>0</v>
      </c>
      <c r="L146" s="286">
        <v>0</v>
      </c>
      <c r="M146" s="286">
        <v>0</v>
      </c>
      <c r="N146" s="286">
        <v>8898</v>
      </c>
      <c r="O146" s="286">
        <v>395</v>
      </c>
      <c r="P146" s="286">
        <v>30162.404999999999</v>
      </c>
      <c r="Q146" s="286">
        <v>9</v>
      </c>
    </row>
    <row r="147" spans="1:17" x14ac:dyDescent="0.2">
      <c r="A147" s="285">
        <v>351</v>
      </c>
      <c r="B147" s="285" t="s">
        <v>367</v>
      </c>
      <c r="C147" s="286">
        <v>13166</v>
      </c>
      <c r="D147" s="286">
        <v>3187</v>
      </c>
      <c r="E147" s="286">
        <v>634.4</v>
      </c>
      <c r="F147" s="286">
        <v>315</v>
      </c>
      <c r="G147" s="286">
        <v>2660</v>
      </c>
      <c r="H147" s="286">
        <v>0</v>
      </c>
      <c r="I147" s="286">
        <v>0</v>
      </c>
      <c r="J147" s="286">
        <v>0</v>
      </c>
      <c r="K147" s="286">
        <v>0</v>
      </c>
      <c r="L147" s="286">
        <v>0</v>
      </c>
      <c r="M147" s="286">
        <v>0</v>
      </c>
      <c r="N147" s="286">
        <v>3652</v>
      </c>
      <c r="O147" s="286">
        <v>31</v>
      </c>
      <c r="P147" s="286">
        <v>4992.1679999999997</v>
      </c>
      <c r="Q147" s="286">
        <v>1</v>
      </c>
    </row>
    <row r="148" spans="1:17" x14ac:dyDescent="0.2">
      <c r="A148" s="285">
        <v>355</v>
      </c>
      <c r="B148" s="285" t="s">
        <v>375</v>
      </c>
      <c r="C148" s="286">
        <v>63934</v>
      </c>
      <c r="D148" s="286">
        <v>13696</v>
      </c>
      <c r="E148" s="286">
        <v>5703.4</v>
      </c>
      <c r="F148" s="286">
        <v>6215</v>
      </c>
      <c r="G148" s="286">
        <v>47770</v>
      </c>
      <c r="H148" s="286">
        <v>3572.2984000000001</v>
      </c>
      <c r="I148" s="286">
        <v>5426.4</v>
      </c>
      <c r="J148" s="286">
        <v>0</v>
      </c>
      <c r="K148" s="286">
        <v>0</v>
      </c>
      <c r="L148" s="286">
        <v>0</v>
      </c>
      <c r="M148" s="286">
        <v>263.29999999999899</v>
      </c>
      <c r="N148" s="286">
        <v>4851</v>
      </c>
      <c r="O148" s="286">
        <v>14</v>
      </c>
      <c r="P148" s="286">
        <v>47684.7</v>
      </c>
      <c r="Q148" s="286">
        <v>4</v>
      </c>
    </row>
    <row r="149" spans="1:17" x14ac:dyDescent="0.2">
      <c r="A149" s="285">
        <v>358</v>
      </c>
      <c r="B149" s="285" t="s">
        <v>2</v>
      </c>
      <c r="C149" s="286">
        <v>31728</v>
      </c>
      <c r="D149" s="286">
        <v>7038</v>
      </c>
      <c r="E149" s="286">
        <v>1877.3</v>
      </c>
      <c r="F149" s="286">
        <v>1460</v>
      </c>
      <c r="G149" s="286">
        <v>4060</v>
      </c>
      <c r="H149" s="286">
        <v>0</v>
      </c>
      <c r="I149" s="286">
        <v>0</v>
      </c>
      <c r="J149" s="286">
        <v>0</v>
      </c>
      <c r="K149" s="286">
        <v>0</v>
      </c>
      <c r="L149" s="286">
        <v>0</v>
      </c>
      <c r="M149" s="286">
        <v>0</v>
      </c>
      <c r="N149" s="286">
        <v>2008</v>
      </c>
      <c r="O149" s="286">
        <v>1221</v>
      </c>
      <c r="P149" s="286">
        <v>12099.177</v>
      </c>
      <c r="Q149" s="286">
        <v>3</v>
      </c>
    </row>
    <row r="150" spans="1:17" x14ac:dyDescent="0.2">
      <c r="A150" s="285">
        <v>361</v>
      </c>
      <c r="B150" s="285" t="s">
        <v>7</v>
      </c>
      <c r="C150" s="286">
        <v>108558</v>
      </c>
      <c r="D150" s="286">
        <v>20578</v>
      </c>
      <c r="E150" s="286">
        <v>11697.1</v>
      </c>
      <c r="F150" s="286">
        <v>8345</v>
      </c>
      <c r="G150" s="286">
        <v>129620</v>
      </c>
      <c r="H150" s="286">
        <v>3264.22</v>
      </c>
      <c r="I150" s="286">
        <v>5756.8</v>
      </c>
      <c r="J150" s="286">
        <v>0</v>
      </c>
      <c r="K150" s="286">
        <v>0</v>
      </c>
      <c r="L150" s="286">
        <v>0</v>
      </c>
      <c r="M150" s="286">
        <v>0</v>
      </c>
      <c r="N150" s="286">
        <v>11027</v>
      </c>
      <c r="O150" s="286">
        <v>708</v>
      </c>
      <c r="P150" s="286">
        <v>116384.784</v>
      </c>
      <c r="Q150" s="286">
        <v>13</v>
      </c>
    </row>
    <row r="151" spans="1:17" x14ac:dyDescent="0.2">
      <c r="A151" s="285">
        <v>362</v>
      </c>
      <c r="B151" s="285" t="s">
        <v>14</v>
      </c>
      <c r="C151" s="286">
        <v>90838</v>
      </c>
      <c r="D151" s="286">
        <v>18707</v>
      </c>
      <c r="E151" s="286">
        <v>6281.5</v>
      </c>
      <c r="F151" s="286">
        <v>7265</v>
      </c>
      <c r="G151" s="286">
        <v>57250</v>
      </c>
      <c r="H151" s="286">
        <v>465.3</v>
      </c>
      <c r="I151" s="286">
        <v>4736</v>
      </c>
      <c r="J151" s="286">
        <v>0</v>
      </c>
      <c r="K151" s="286">
        <v>0</v>
      </c>
      <c r="L151" s="286">
        <v>1237.9000000000001</v>
      </c>
      <c r="M151" s="286">
        <v>129.599999999999</v>
      </c>
      <c r="N151" s="286">
        <v>4124</v>
      </c>
      <c r="O151" s="286">
        <v>284</v>
      </c>
      <c r="P151" s="286">
        <v>106670.06</v>
      </c>
      <c r="Q151" s="286">
        <v>7</v>
      </c>
    </row>
    <row r="152" spans="1:17" x14ac:dyDescent="0.2">
      <c r="A152" s="285">
        <v>363</v>
      </c>
      <c r="B152" s="285" t="s">
        <v>15</v>
      </c>
      <c r="C152" s="286">
        <v>862965</v>
      </c>
      <c r="D152" s="286">
        <v>148059</v>
      </c>
      <c r="E152" s="286">
        <v>109533.1</v>
      </c>
      <c r="F152" s="286">
        <v>208335</v>
      </c>
      <c r="G152" s="286">
        <v>1798540</v>
      </c>
      <c r="H152" s="286">
        <v>16274.936600000001</v>
      </c>
      <c r="I152" s="286">
        <v>31820.799999999999</v>
      </c>
      <c r="J152" s="286">
        <v>35742</v>
      </c>
      <c r="K152" s="286">
        <v>4772.7</v>
      </c>
      <c r="L152" s="286">
        <v>0</v>
      </c>
      <c r="M152" s="286">
        <v>4985.2</v>
      </c>
      <c r="N152" s="286">
        <v>16520</v>
      </c>
      <c r="O152" s="286">
        <v>3156</v>
      </c>
      <c r="P152" s="286">
        <v>2737636.8029999998</v>
      </c>
      <c r="Q152" s="286">
        <v>20</v>
      </c>
    </row>
    <row r="153" spans="1:17" x14ac:dyDescent="0.2">
      <c r="A153" s="285">
        <v>370</v>
      </c>
      <c r="B153" s="285" t="s">
        <v>27</v>
      </c>
      <c r="C153" s="286">
        <v>9748</v>
      </c>
      <c r="D153" s="286">
        <v>1983</v>
      </c>
      <c r="E153" s="286">
        <v>568.29999999999995</v>
      </c>
      <c r="F153" s="286">
        <v>220</v>
      </c>
      <c r="G153" s="286">
        <v>230</v>
      </c>
      <c r="H153" s="286">
        <v>0</v>
      </c>
      <c r="I153" s="286">
        <v>0</v>
      </c>
      <c r="J153" s="286">
        <v>0</v>
      </c>
      <c r="K153" s="286">
        <v>0</v>
      </c>
      <c r="L153" s="286">
        <v>0</v>
      </c>
      <c r="M153" s="286">
        <v>0</v>
      </c>
      <c r="N153" s="286">
        <v>7059</v>
      </c>
      <c r="O153" s="286">
        <v>148</v>
      </c>
      <c r="P153" s="286">
        <v>2513.1869999999999</v>
      </c>
      <c r="Q153" s="286">
        <v>4</v>
      </c>
    </row>
    <row r="154" spans="1:17" x14ac:dyDescent="0.2">
      <c r="A154" s="285">
        <v>373</v>
      </c>
      <c r="B154" s="285" t="s">
        <v>33</v>
      </c>
      <c r="C154" s="286">
        <v>29974</v>
      </c>
      <c r="D154" s="286">
        <v>4773</v>
      </c>
      <c r="E154" s="286">
        <v>2109.6999999999998</v>
      </c>
      <c r="F154" s="286">
        <v>480</v>
      </c>
      <c r="G154" s="286">
        <v>7520</v>
      </c>
      <c r="H154" s="286">
        <v>480.94</v>
      </c>
      <c r="I154" s="286">
        <v>1622.4</v>
      </c>
      <c r="J154" s="286">
        <v>0</v>
      </c>
      <c r="K154" s="286">
        <v>0</v>
      </c>
      <c r="L154" s="286">
        <v>0</v>
      </c>
      <c r="M154" s="286">
        <v>273.5</v>
      </c>
      <c r="N154" s="286">
        <v>9887</v>
      </c>
      <c r="O154" s="286">
        <v>93</v>
      </c>
      <c r="P154" s="286">
        <v>15027.081</v>
      </c>
      <c r="Q154" s="286">
        <v>5</v>
      </c>
    </row>
    <row r="155" spans="1:17" x14ac:dyDescent="0.2">
      <c r="A155" s="285">
        <v>375</v>
      </c>
      <c r="B155" s="285" t="s">
        <v>40</v>
      </c>
      <c r="C155" s="286">
        <v>41176</v>
      </c>
      <c r="D155" s="286">
        <v>7976</v>
      </c>
      <c r="E155" s="286">
        <v>4374.3999999999996</v>
      </c>
      <c r="F155" s="286">
        <v>3670</v>
      </c>
      <c r="G155" s="286">
        <v>20900</v>
      </c>
      <c r="H155" s="286">
        <v>543.6</v>
      </c>
      <c r="I155" s="286">
        <v>1250.4000000000001</v>
      </c>
      <c r="J155" s="286">
        <v>0</v>
      </c>
      <c r="K155" s="286">
        <v>0</v>
      </c>
      <c r="L155" s="286">
        <v>0</v>
      </c>
      <c r="M155" s="286">
        <v>72.499999999999801</v>
      </c>
      <c r="N155" s="286">
        <v>1837</v>
      </c>
      <c r="O155" s="286">
        <v>52</v>
      </c>
      <c r="P155" s="286">
        <v>52698.504000000001</v>
      </c>
      <c r="Q155" s="286">
        <v>3</v>
      </c>
    </row>
    <row r="156" spans="1:17" x14ac:dyDescent="0.2">
      <c r="A156" s="285">
        <v>376</v>
      </c>
      <c r="B156" s="285" t="s">
        <v>43</v>
      </c>
      <c r="C156" s="286">
        <v>11202</v>
      </c>
      <c r="D156" s="286">
        <v>2455</v>
      </c>
      <c r="E156" s="286">
        <v>545.79999999999995</v>
      </c>
      <c r="F156" s="286">
        <v>555</v>
      </c>
      <c r="G156" s="286">
        <v>550</v>
      </c>
      <c r="H156" s="286">
        <v>0</v>
      </c>
      <c r="I156" s="286">
        <v>0</v>
      </c>
      <c r="J156" s="286">
        <v>0</v>
      </c>
      <c r="K156" s="286">
        <v>0</v>
      </c>
      <c r="L156" s="286">
        <v>407.9</v>
      </c>
      <c r="M156" s="286">
        <v>0</v>
      </c>
      <c r="N156" s="286">
        <v>1109</v>
      </c>
      <c r="O156" s="286">
        <v>447</v>
      </c>
      <c r="P156" s="286">
        <v>5283.7839999999997</v>
      </c>
      <c r="Q156" s="286">
        <v>3</v>
      </c>
    </row>
    <row r="157" spans="1:17" x14ac:dyDescent="0.2">
      <c r="A157" s="285">
        <v>377</v>
      </c>
      <c r="B157" s="285" t="s">
        <v>44</v>
      </c>
      <c r="C157" s="286">
        <v>23410</v>
      </c>
      <c r="D157" s="286">
        <v>5206</v>
      </c>
      <c r="E157" s="286">
        <v>921.9</v>
      </c>
      <c r="F157" s="286">
        <v>485</v>
      </c>
      <c r="G157" s="286">
        <v>1010</v>
      </c>
      <c r="H157" s="286">
        <v>0</v>
      </c>
      <c r="I157" s="286">
        <v>1263.2</v>
      </c>
      <c r="J157" s="286">
        <v>0</v>
      </c>
      <c r="K157" s="286">
        <v>0</v>
      </c>
      <c r="L157" s="286">
        <v>0</v>
      </c>
      <c r="M157" s="286">
        <v>297.5</v>
      </c>
      <c r="N157" s="286">
        <v>3984</v>
      </c>
      <c r="O157" s="286">
        <v>79</v>
      </c>
      <c r="P157" s="286">
        <v>11138.075000000001</v>
      </c>
      <c r="Q157" s="286">
        <v>5</v>
      </c>
    </row>
    <row r="158" spans="1:17" x14ac:dyDescent="0.2">
      <c r="A158" s="285">
        <v>383</v>
      </c>
      <c r="B158" s="285" t="s">
        <v>61</v>
      </c>
      <c r="C158" s="286">
        <v>35772</v>
      </c>
      <c r="D158" s="286">
        <v>6605</v>
      </c>
      <c r="E158" s="286">
        <v>2052.6999999999998</v>
      </c>
      <c r="F158" s="286">
        <v>695</v>
      </c>
      <c r="G158" s="286">
        <v>8540</v>
      </c>
      <c r="H158" s="286">
        <v>0</v>
      </c>
      <c r="I158" s="286">
        <v>2955.2</v>
      </c>
      <c r="J158" s="286">
        <v>0</v>
      </c>
      <c r="K158" s="286">
        <v>0</v>
      </c>
      <c r="L158" s="286">
        <v>0</v>
      </c>
      <c r="M158" s="286">
        <v>0</v>
      </c>
      <c r="N158" s="286">
        <v>4956</v>
      </c>
      <c r="O158" s="286">
        <v>566</v>
      </c>
      <c r="P158" s="286">
        <v>21617.654999999999</v>
      </c>
      <c r="Q158" s="286">
        <v>7</v>
      </c>
    </row>
    <row r="159" spans="1:17" x14ac:dyDescent="0.2">
      <c r="A159" s="285">
        <v>400</v>
      </c>
      <c r="B159" s="285" t="s">
        <v>74</v>
      </c>
      <c r="C159" s="286">
        <v>55604</v>
      </c>
      <c r="D159" s="286">
        <v>9791</v>
      </c>
      <c r="E159" s="286">
        <v>6477.6</v>
      </c>
      <c r="F159" s="286">
        <v>2950</v>
      </c>
      <c r="G159" s="286">
        <v>55850</v>
      </c>
      <c r="H159" s="286">
        <v>1643.98</v>
      </c>
      <c r="I159" s="286">
        <v>1988</v>
      </c>
      <c r="J159" s="286">
        <v>0</v>
      </c>
      <c r="K159" s="286">
        <v>0</v>
      </c>
      <c r="L159" s="286">
        <v>0</v>
      </c>
      <c r="M159" s="286">
        <v>0</v>
      </c>
      <c r="N159" s="286">
        <v>4500</v>
      </c>
      <c r="O159" s="286">
        <v>352</v>
      </c>
      <c r="P159" s="286">
        <v>50748.031999999999</v>
      </c>
      <c r="Q159" s="286">
        <v>4</v>
      </c>
    </row>
    <row r="160" spans="1:17" x14ac:dyDescent="0.2">
      <c r="A160" s="285">
        <v>384</v>
      </c>
      <c r="B160" s="285" t="s">
        <v>77</v>
      </c>
      <c r="C160" s="286">
        <v>29196</v>
      </c>
      <c r="D160" s="286">
        <v>5241</v>
      </c>
      <c r="E160" s="286">
        <v>2353.4</v>
      </c>
      <c r="F160" s="286">
        <v>5220</v>
      </c>
      <c r="G160" s="286">
        <v>3810</v>
      </c>
      <c r="H160" s="286">
        <v>0</v>
      </c>
      <c r="I160" s="286">
        <v>0</v>
      </c>
      <c r="J160" s="286">
        <v>0</v>
      </c>
      <c r="K160" s="286">
        <v>0</v>
      </c>
      <c r="L160" s="286">
        <v>0</v>
      </c>
      <c r="M160" s="286">
        <v>0</v>
      </c>
      <c r="N160" s="286">
        <v>1188</v>
      </c>
      <c r="O160" s="286">
        <v>105</v>
      </c>
      <c r="P160" s="286">
        <v>36223.947999999997</v>
      </c>
      <c r="Q160" s="286">
        <v>1</v>
      </c>
    </row>
    <row r="161" spans="1:17" x14ac:dyDescent="0.2">
      <c r="A161" s="285">
        <v>498</v>
      </c>
      <c r="B161" s="285" t="s">
        <v>84</v>
      </c>
      <c r="C161" s="286">
        <v>19597</v>
      </c>
      <c r="D161" s="286">
        <v>3972</v>
      </c>
      <c r="E161" s="286">
        <v>1307.8</v>
      </c>
      <c r="F161" s="286">
        <v>375</v>
      </c>
      <c r="G161" s="286">
        <v>2120</v>
      </c>
      <c r="H161" s="286">
        <v>93.42</v>
      </c>
      <c r="I161" s="286">
        <v>0</v>
      </c>
      <c r="J161" s="286">
        <v>0</v>
      </c>
      <c r="K161" s="286">
        <v>0</v>
      </c>
      <c r="L161" s="286">
        <v>0</v>
      </c>
      <c r="M161" s="286">
        <v>0</v>
      </c>
      <c r="N161" s="286">
        <v>5887</v>
      </c>
      <c r="O161" s="286">
        <v>67</v>
      </c>
      <c r="P161" s="286">
        <v>4199.1360000000004</v>
      </c>
      <c r="Q161" s="286">
        <v>11</v>
      </c>
    </row>
    <row r="162" spans="1:17" x14ac:dyDescent="0.2">
      <c r="A162" s="285">
        <v>385</v>
      </c>
      <c r="B162" s="285" t="s">
        <v>90</v>
      </c>
      <c r="C162" s="286">
        <v>36099</v>
      </c>
      <c r="D162" s="286">
        <v>7286</v>
      </c>
      <c r="E162" s="286">
        <v>2174.8000000000002</v>
      </c>
      <c r="F162" s="286">
        <v>935</v>
      </c>
      <c r="G162" s="286">
        <v>11590</v>
      </c>
      <c r="H162" s="286">
        <v>178.2</v>
      </c>
      <c r="I162" s="286">
        <v>1552</v>
      </c>
      <c r="J162" s="286">
        <v>0</v>
      </c>
      <c r="K162" s="286">
        <v>0</v>
      </c>
      <c r="L162" s="286">
        <v>0</v>
      </c>
      <c r="M162" s="286">
        <v>0</v>
      </c>
      <c r="N162" s="286">
        <v>5430</v>
      </c>
      <c r="O162" s="286">
        <v>307</v>
      </c>
      <c r="P162" s="286">
        <v>19864.308000000001</v>
      </c>
      <c r="Q162" s="286">
        <v>12</v>
      </c>
    </row>
    <row r="163" spans="1:17" x14ac:dyDescent="0.2">
      <c r="A163" s="285">
        <v>388</v>
      </c>
      <c r="B163" s="285" t="s">
        <v>98</v>
      </c>
      <c r="C163" s="286">
        <v>18507</v>
      </c>
      <c r="D163" s="286">
        <v>3565</v>
      </c>
      <c r="E163" s="286">
        <v>2087.5</v>
      </c>
      <c r="F163" s="286">
        <v>795</v>
      </c>
      <c r="G163" s="286">
        <v>10120</v>
      </c>
      <c r="H163" s="286">
        <v>0</v>
      </c>
      <c r="I163" s="286">
        <v>1200.8</v>
      </c>
      <c r="J163" s="286">
        <v>0</v>
      </c>
      <c r="K163" s="286">
        <v>0</v>
      </c>
      <c r="L163" s="286">
        <v>0</v>
      </c>
      <c r="M163" s="286">
        <v>0</v>
      </c>
      <c r="N163" s="286">
        <v>1263</v>
      </c>
      <c r="O163" s="286">
        <v>231</v>
      </c>
      <c r="P163" s="286">
        <v>12230.145</v>
      </c>
      <c r="Q163" s="286">
        <v>1</v>
      </c>
    </row>
    <row r="164" spans="1:17" x14ac:dyDescent="0.2">
      <c r="A164" s="285">
        <v>1942</v>
      </c>
      <c r="B164" s="285" t="s">
        <v>655</v>
      </c>
      <c r="C164" s="286">
        <v>57715</v>
      </c>
      <c r="D164" s="286">
        <v>13248</v>
      </c>
      <c r="E164" s="286">
        <v>4471</v>
      </c>
      <c r="F164" s="286">
        <v>2785</v>
      </c>
      <c r="G164" s="286">
        <v>35800</v>
      </c>
      <c r="H164" s="286">
        <v>798.48</v>
      </c>
      <c r="I164" s="286">
        <v>3295.2</v>
      </c>
      <c r="J164" s="286">
        <v>0</v>
      </c>
      <c r="K164" s="286">
        <v>0</v>
      </c>
      <c r="L164" s="286">
        <v>0</v>
      </c>
      <c r="M164" s="286">
        <v>0</v>
      </c>
      <c r="N164" s="286">
        <v>4150</v>
      </c>
      <c r="O164" s="286">
        <v>1271</v>
      </c>
      <c r="P164" s="286">
        <v>50916.9</v>
      </c>
      <c r="Q164" s="286">
        <v>9</v>
      </c>
    </row>
    <row r="165" spans="1:17" x14ac:dyDescent="0.2">
      <c r="A165" s="285">
        <v>392</v>
      </c>
      <c r="B165" s="285" t="s">
        <v>124</v>
      </c>
      <c r="C165" s="286">
        <v>161265</v>
      </c>
      <c r="D165" s="286">
        <v>32221</v>
      </c>
      <c r="E165" s="286">
        <v>17421.7</v>
      </c>
      <c r="F165" s="286">
        <v>16755</v>
      </c>
      <c r="G165" s="286">
        <v>206070</v>
      </c>
      <c r="H165" s="286">
        <v>5065.72</v>
      </c>
      <c r="I165" s="286">
        <v>9144.7999999999993</v>
      </c>
      <c r="J165" s="286">
        <v>0</v>
      </c>
      <c r="K165" s="286">
        <v>0</v>
      </c>
      <c r="L165" s="286">
        <v>346.29999999999598</v>
      </c>
      <c r="M165" s="286">
        <v>0</v>
      </c>
      <c r="N165" s="286">
        <v>2916</v>
      </c>
      <c r="O165" s="286">
        <v>293</v>
      </c>
      <c r="P165" s="286">
        <v>269032.73200000002</v>
      </c>
      <c r="Q165" s="286">
        <v>2</v>
      </c>
    </row>
    <row r="166" spans="1:17" x14ac:dyDescent="0.2">
      <c r="A166" s="285">
        <v>394</v>
      </c>
      <c r="B166" s="285" t="s">
        <v>125</v>
      </c>
      <c r="C166" s="286">
        <v>154235</v>
      </c>
      <c r="D166" s="286">
        <v>33077</v>
      </c>
      <c r="E166" s="286">
        <v>8331.7000000000007</v>
      </c>
      <c r="F166" s="286">
        <v>13590</v>
      </c>
      <c r="G166" s="286">
        <v>76800</v>
      </c>
      <c r="H166" s="286">
        <v>2144.7199999999998</v>
      </c>
      <c r="I166" s="286">
        <v>6435.2</v>
      </c>
      <c r="J166" s="286">
        <v>0</v>
      </c>
      <c r="K166" s="286">
        <v>0</v>
      </c>
      <c r="L166" s="286">
        <v>0</v>
      </c>
      <c r="M166" s="286">
        <v>1569.4</v>
      </c>
      <c r="N166" s="286">
        <v>19742</v>
      </c>
      <c r="O166" s="286">
        <v>889</v>
      </c>
      <c r="P166" s="286">
        <v>97692.971999999994</v>
      </c>
      <c r="Q166" s="286">
        <v>30</v>
      </c>
    </row>
    <row r="167" spans="1:17" x14ac:dyDescent="0.2">
      <c r="A167" s="285">
        <v>396</v>
      </c>
      <c r="B167" s="285" t="s">
        <v>133</v>
      </c>
      <c r="C167" s="286">
        <v>39164</v>
      </c>
      <c r="D167" s="286">
        <v>7286</v>
      </c>
      <c r="E167" s="286">
        <v>3262.8</v>
      </c>
      <c r="F167" s="286">
        <v>2305</v>
      </c>
      <c r="G167" s="286">
        <v>22200</v>
      </c>
      <c r="H167" s="286">
        <v>2509</v>
      </c>
      <c r="I167" s="286">
        <v>1226.4000000000001</v>
      </c>
      <c r="J167" s="286">
        <v>0</v>
      </c>
      <c r="K167" s="286">
        <v>0</v>
      </c>
      <c r="L167" s="286">
        <v>0</v>
      </c>
      <c r="M167" s="286">
        <v>0</v>
      </c>
      <c r="N167" s="286">
        <v>2727</v>
      </c>
      <c r="O167" s="286">
        <v>44</v>
      </c>
      <c r="P167" s="286">
        <v>41000.735999999997</v>
      </c>
      <c r="Q167" s="286">
        <v>3</v>
      </c>
    </row>
    <row r="168" spans="1:17" x14ac:dyDescent="0.2">
      <c r="A168" s="285">
        <v>397</v>
      </c>
      <c r="B168" s="285" t="s">
        <v>134</v>
      </c>
      <c r="C168" s="286">
        <v>27286</v>
      </c>
      <c r="D168" s="286">
        <v>5847</v>
      </c>
      <c r="E168" s="286">
        <v>1681</v>
      </c>
      <c r="F168" s="286">
        <v>830</v>
      </c>
      <c r="G168" s="286">
        <v>5970</v>
      </c>
      <c r="H168" s="286">
        <v>0</v>
      </c>
      <c r="I168" s="286">
        <v>1348</v>
      </c>
      <c r="J168" s="286">
        <v>0</v>
      </c>
      <c r="K168" s="286">
        <v>0</v>
      </c>
      <c r="L168" s="286">
        <v>0</v>
      </c>
      <c r="M168" s="286">
        <v>0</v>
      </c>
      <c r="N168" s="286">
        <v>918</v>
      </c>
      <c r="O168" s="286">
        <v>47</v>
      </c>
      <c r="P168" s="286">
        <v>22633.599999999999</v>
      </c>
      <c r="Q168" s="286">
        <v>1</v>
      </c>
    </row>
    <row r="169" spans="1:17" x14ac:dyDescent="0.2">
      <c r="A169" s="285">
        <v>398</v>
      </c>
      <c r="B169" s="285" t="s">
        <v>137</v>
      </c>
      <c r="C169" s="286">
        <v>56742</v>
      </c>
      <c r="D169" s="286">
        <v>12693</v>
      </c>
      <c r="E169" s="286">
        <v>3815.6</v>
      </c>
      <c r="F169" s="286">
        <v>4215</v>
      </c>
      <c r="G169" s="286">
        <v>55500</v>
      </c>
      <c r="H169" s="286">
        <v>1558.38</v>
      </c>
      <c r="I169" s="286">
        <v>3452.8</v>
      </c>
      <c r="J169" s="286">
        <v>0</v>
      </c>
      <c r="K169" s="286">
        <v>0</v>
      </c>
      <c r="L169" s="286">
        <v>0</v>
      </c>
      <c r="M169" s="286">
        <v>459.4</v>
      </c>
      <c r="N169" s="286">
        <v>3811</v>
      </c>
      <c r="O169" s="286">
        <v>189</v>
      </c>
      <c r="P169" s="286">
        <v>39701.928</v>
      </c>
      <c r="Q169" s="286">
        <v>4</v>
      </c>
    </row>
    <row r="170" spans="1:17" x14ac:dyDescent="0.2">
      <c r="A170" s="285">
        <v>399</v>
      </c>
      <c r="B170" s="285" t="s">
        <v>140</v>
      </c>
      <c r="C170" s="286">
        <v>23464</v>
      </c>
      <c r="D170" s="286">
        <v>4500</v>
      </c>
      <c r="E170" s="286">
        <v>1445.6</v>
      </c>
      <c r="F170" s="286">
        <v>445</v>
      </c>
      <c r="G170" s="286">
        <v>8410</v>
      </c>
      <c r="H170" s="286">
        <v>0</v>
      </c>
      <c r="I170" s="286">
        <v>274.39999999999998</v>
      </c>
      <c r="J170" s="286">
        <v>0</v>
      </c>
      <c r="K170" s="286">
        <v>0</v>
      </c>
      <c r="L170" s="286">
        <v>0</v>
      </c>
      <c r="M170" s="286">
        <v>10.8</v>
      </c>
      <c r="N170" s="286">
        <v>1870</v>
      </c>
      <c r="O170" s="286">
        <v>31</v>
      </c>
      <c r="P170" s="286">
        <v>13912.448</v>
      </c>
      <c r="Q170" s="286">
        <v>3</v>
      </c>
    </row>
    <row r="171" spans="1:17" x14ac:dyDescent="0.2">
      <c r="A171" s="285">
        <v>402</v>
      </c>
      <c r="B171" s="285" t="s">
        <v>149</v>
      </c>
      <c r="C171" s="286">
        <v>90238</v>
      </c>
      <c r="D171" s="286">
        <v>18514</v>
      </c>
      <c r="E171" s="286">
        <v>9475.5</v>
      </c>
      <c r="F171" s="286">
        <v>7370</v>
      </c>
      <c r="G171" s="286">
        <v>91090</v>
      </c>
      <c r="H171" s="286">
        <v>3531.88</v>
      </c>
      <c r="I171" s="286">
        <v>6707.2</v>
      </c>
      <c r="J171" s="286">
        <v>0</v>
      </c>
      <c r="K171" s="286">
        <v>0</v>
      </c>
      <c r="L171" s="286">
        <v>0</v>
      </c>
      <c r="M171" s="286">
        <v>1204.3</v>
      </c>
      <c r="N171" s="286">
        <v>4559</v>
      </c>
      <c r="O171" s="286">
        <v>76</v>
      </c>
      <c r="P171" s="286">
        <v>116033.325</v>
      </c>
      <c r="Q171" s="286">
        <v>5</v>
      </c>
    </row>
    <row r="172" spans="1:17" x14ac:dyDescent="0.2">
      <c r="A172" s="285">
        <v>1911</v>
      </c>
      <c r="B172" s="285" t="s">
        <v>512</v>
      </c>
      <c r="C172" s="286">
        <v>47815</v>
      </c>
      <c r="D172" s="286">
        <v>9492</v>
      </c>
      <c r="E172" s="286">
        <v>3723.1</v>
      </c>
      <c r="F172" s="286">
        <v>770</v>
      </c>
      <c r="G172" s="286">
        <v>7400</v>
      </c>
      <c r="H172" s="286">
        <v>0</v>
      </c>
      <c r="I172" s="286">
        <v>799.2</v>
      </c>
      <c r="J172" s="286">
        <v>0</v>
      </c>
      <c r="K172" s="286">
        <v>0</v>
      </c>
      <c r="L172" s="286">
        <v>0</v>
      </c>
      <c r="M172" s="286">
        <v>0</v>
      </c>
      <c r="N172" s="286">
        <v>35747</v>
      </c>
      <c r="O172" s="286">
        <v>1777</v>
      </c>
      <c r="P172" s="286">
        <v>9033.3289999999997</v>
      </c>
      <c r="Q172" s="286">
        <v>29</v>
      </c>
    </row>
    <row r="173" spans="1:17" x14ac:dyDescent="0.2">
      <c r="A173" s="285">
        <v>405</v>
      </c>
      <c r="B173" s="285" t="s">
        <v>153</v>
      </c>
      <c r="C173" s="286">
        <v>73004</v>
      </c>
      <c r="D173" s="286">
        <v>14844</v>
      </c>
      <c r="E173" s="286">
        <v>7259.8</v>
      </c>
      <c r="F173" s="286">
        <v>6725</v>
      </c>
      <c r="G173" s="286">
        <v>87840</v>
      </c>
      <c r="H173" s="286">
        <v>2551.6999999999998</v>
      </c>
      <c r="I173" s="286">
        <v>6098.4</v>
      </c>
      <c r="J173" s="286">
        <v>0</v>
      </c>
      <c r="K173" s="286">
        <v>0</v>
      </c>
      <c r="L173" s="286">
        <v>0</v>
      </c>
      <c r="M173" s="286">
        <v>0</v>
      </c>
      <c r="N173" s="286">
        <v>2029</v>
      </c>
      <c r="O173" s="286">
        <v>116</v>
      </c>
      <c r="P173" s="286">
        <v>54583.781999999999</v>
      </c>
      <c r="Q173" s="286">
        <v>1</v>
      </c>
    </row>
    <row r="174" spans="1:17" x14ac:dyDescent="0.2">
      <c r="A174" s="285">
        <v>406</v>
      </c>
      <c r="B174" s="285" t="s">
        <v>156</v>
      </c>
      <c r="C174" s="286">
        <v>41273</v>
      </c>
      <c r="D174" s="286">
        <v>8046</v>
      </c>
      <c r="E174" s="286">
        <v>3296</v>
      </c>
      <c r="F174" s="286">
        <v>3030</v>
      </c>
      <c r="G174" s="286">
        <v>24360</v>
      </c>
      <c r="H174" s="286">
        <v>802.68380000000002</v>
      </c>
      <c r="I174" s="286">
        <v>1876.8</v>
      </c>
      <c r="J174" s="286">
        <v>0</v>
      </c>
      <c r="K174" s="286">
        <v>0</v>
      </c>
      <c r="L174" s="286">
        <v>0</v>
      </c>
      <c r="M174" s="286">
        <v>0</v>
      </c>
      <c r="N174" s="286">
        <v>1581</v>
      </c>
      <c r="O174" s="286">
        <v>751</v>
      </c>
      <c r="P174" s="286">
        <v>38342</v>
      </c>
      <c r="Q174" s="286">
        <v>5</v>
      </c>
    </row>
    <row r="175" spans="1:17" x14ac:dyDescent="0.2">
      <c r="A175" s="285">
        <v>1598</v>
      </c>
      <c r="B175" s="285" t="s">
        <v>163</v>
      </c>
      <c r="C175" s="286">
        <v>22738</v>
      </c>
      <c r="D175" s="286">
        <v>4731</v>
      </c>
      <c r="E175" s="286">
        <v>1509</v>
      </c>
      <c r="F175" s="286">
        <v>400</v>
      </c>
      <c r="G175" s="286">
        <v>1160</v>
      </c>
      <c r="H175" s="286">
        <v>0</v>
      </c>
      <c r="I175" s="286">
        <v>0</v>
      </c>
      <c r="J175" s="286">
        <v>0</v>
      </c>
      <c r="K175" s="286">
        <v>0</v>
      </c>
      <c r="L175" s="286">
        <v>0</v>
      </c>
      <c r="M175" s="286">
        <v>0</v>
      </c>
      <c r="N175" s="286">
        <v>8036</v>
      </c>
      <c r="O175" s="286">
        <v>294</v>
      </c>
      <c r="P175" s="286">
        <v>3965.82</v>
      </c>
      <c r="Q175" s="286">
        <v>19</v>
      </c>
    </row>
    <row r="176" spans="1:17" x14ac:dyDescent="0.2">
      <c r="A176" s="285">
        <v>415</v>
      </c>
      <c r="B176" s="285" t="s">
        <v>169</v>
      </c>
      <c r="C176" s="286">
        <v>11488</v>
      </c>
      <c r="D176" s="286">
        <v>2378</v>
      </c>
      <c r="E176" s="286">
        <v>645.6</v>
      </c>
      <c r="F176" s="286">
        <v>535</v>
      </c>
      <c r="G176" s="286">
        <v>320</v>
      </c>
      <c r="H176" s="286">
        <v>0</v>
      </c>
      <c r="I176" s="286">
        <v>0</v>
      </c>
      <c r="J176" s="286">
        <v>0</v>
      </c>
      <c r="K176" s="286">
        <v>0</v>
      </c>
      <c r="L176" s="286">
        <v>40.5</v>
      </c>
      <c r="M176" s="286">
        <v>0</v>
      </c>
      <c r="N176" s="286">
        <v>2245</v>
      </c>
      <c r="O176" s="286">
        <v>405</v>
      </c>
      <c r="P176" s="286">
        <v>4956.4160000000002</v>
      </c>
      <c r="Q176" s="286">
        <v>6</v>
      </c>
    </row>
    <row r="177" spans="1:17" x14ac:dyDescent="0.2">
      <c r="A177" s="285">
        <v>416</v>
      </c>
      <c r="B177" s="285" t="s">
        <v>170</v>
      </c>
      <c r="C177" s="286">
        <v>27992</v>
      </c>
      <c r="D177" s="286">
        <v>5836</v>
      </c>
      <c r="E177" s="286">
        <v>1767.6</v>
      </c>
      <c r="F177" s="286">
        <v>800</v>
      </c>
      <c r="G177" s="286">
        <v>9700</v>
      </c>
      <c r="H177" s="286">
        <v>0</v>
      </c>
      <c r="I177" s="286">
        <v>384</v>
      </c>
      <c r="J177" s="286">
        <v>0</v>
      </c>
      <c r="K177" s="286">
        <v>0</v>
      </c>
      <c r="L177" s="286">
        <v>0</v>
      </c>
      <c r="M177" s="286">
        <v>0</v>
      </c>
      <c r="N177" s="286">
        <v>2373</v>
      </c>
      <c r="O177" s="286">
        <v>330</v>
      </c>
      <c r="P177" s="286">
        <v>10838.136</v>
      </c>
      <c r="Q177" s="286">
        <v>7</v>
      </c>
    </row>
    <row r="178" spans="1:17" x14ac:dyDescent="0.2">
      <c r="A178" s="285">
        <v>417</v>
      </c>
      <c r="B178" s="285" t="s">
        <v>172</v>
      </c>
      <c r="C178" s="286">
        <v>11195</v>
      </c>
      <c r="D178" s="286">
        <v>2191</v>
      </c>
      <c r="E178" s="286">
        <v>755.4</v>
      </c>
      <c r="F178" s="286">
        <v>250</v>
      </c>
      <c r="G178" s="286">
        <v>1300</v>
      </c>
      <c r="H178" s="286">
        <v>0</v>
      </c>
      <c r="I178" s="286">
        <v>1252.8</v>
      </c>
      <c r="J178" s="286">
        <v>0</v>
      </c>
      <c r="K178" s="286">
        <v>0</v>
      </c>
      <c r="L178" s="286">
        <v>0</v>
      </c>
      <c r="M178" s="286">
        <v>0</v>
      </c>
      <c r="N178" s="286">
        <v>1239</v>
      </c>
      <c r="O178" s="286">
        <v>2</v>
      </c>
      <c r="P178" s="286">
        <v>6155.1360000000004</v>
      </c>
      <c r="Q178" s="286">
        <v>1</v>
      </c>
    </row>
    <row r="179" spans="1:17" x14ac:dyDescent="0.2">
      <c r="A179" s="285">
        <v>420</v>
      </c>
      <c r="B179" s="285" t="s">
        <v>198</v>
      </c>
      <c r="C179" s="286">
        <v>44809</v>
      </c>
      <c r="D179" s="286">
        <v>9107</v>
      </c>
      <c r="E179" s="286">
        <v>3541.5</v>
      </c>
      <c r="F179" s="286">
        <v>1290</v>
      </c>
      <c r="G179" s="286">
        <v>12600</v>
      </c>
      <c r="H179" s="286">
        <v>0</v>
      </c>
      <c r="I179" s="286">
        <v>289.60000000000002</v>
      </c>
      <c r="J179" s="286">
        <v>0</v>
      </c>
      <c r="K179" s="286">
        <v>0</v>
      </c>
      <c r="L179" s="286">
        <v>0</v>
      </c>
      <c r="M179" s="286">
        <v>2.2999999999999501</v>
      </c>
      <c r="N179" s="286">
        <v>12108</v>
      </c>
      <c r="O179" s="286">
        <v>610</v>
      </c>
      <c r="P179" s="286">
        <v>10329.799999999999</v>
      </c>
      <c r="Q179" s="286">
        <v>21</v>
      </c>
    </row>
    <row r="180" spans="1:17" x14ac:dyDescent="0.2">
      <c r="A180" s="285">
        <v>431</v>
      </c>
      <c r="B180" s="285" t="s">
        <v>240</v>
      </c>
      <c r="C180" s="286">
        <v>9757</v>
      </c>
      <c r="D180" s="286">
        <v>1927</v>
      </c>
      <c r="E180" s="286">
        <v>651.1</v>
      </c>
      <c r="F180" s="286">
        <v>375</v>
      </c>
      <c r="G180" s="286">
        <v>270</v>
      </c>
      <c r="H180" s="286">
        <v>0</v>
      </c>
      <c r="I180" s="286">
        <v>0</v>
      </c>
      <c r="J180" s="286">
        <v>0</v>
      </c>
      <c r="K180" s="286">
        <v>0</v>
      </c>
      <c r="L180" s="286">
        <v>0</v>
      </c>
      <c r="M180" s="286">
        <v>0</v>
      </c>
      <c r="N180" s="286">
        <v>1154</v>
      </c>
      <c r="O180" s="286">
        <v>454</v>
      </c>
      <c r="P180" s="286">
        <v>4363.7579999999998</v>
      </c>
      <c r="Q180" s="286">
        <v>4</v>
      </c>
    </row>
    <row r="181" spans="1:17" x14ac:dyDescent="0.2">
      <c r="A181" s="285">
        <v>432</v>
      </c>
      <c r="B181" s="285" t="s">
        <v>241</v>
      </c>
      <c r="C181" s="286">
        <v>11779</v>
      </c>
      <c r="D181" s="286">
        <v>2305</v>
      </c>
      <c r="E181" s="286">
        <v>907.8</v>
      </c>
      <c r="F181" s="286">
        <v>185</v>
      </c>
      <c r="G181" s="286">
        <v>2020</v>
      </c>
      <c r="H181" s="286">
        <v>0</v>
      </c>
      <c r="I181" s="286">
        <v>0</v>
      </c>
      <c r="J181" s="286">
        <v>0</v>
      </c>
      <c r="K181" s="286">
        <v>0</v>
      </c>
      <c r="L181" s="286">
        <v>0</v>
      </c>
      <c r="M181" s="286">
        <v>0</v>
      </c>
      <c r="N181" s="286">
        <v>4149</v>
      </c>
      <c r="O181" s="286">
        <v>45</v>
      </c>
      <c r="P181" s="286">
        <v>2530.4720000000002</v>
      </c>
      <c r="Q181" s="286">
        <v>6</v>
      </c>
    </row>
    <row r="182" spans="1:17" x14ac:dyDescent="0.2">
      <c r="A182" s="285">
        <v>437</v>
      </c>
      <c r="B182" s="285" t="s">
        <v>246</v>
      </c>
      <c r="C182" s="286">
        <v>13916</v>
      </c>
      <c r="D182" s="286">
        <v>2912</v>
      </c>
      <c r="E182" s="286">
        <v>970.4</v>
      </c>
      <c r="F182" s="286">
        <v>1050</v>
      </c>
      <c r="G182" s="286">
        <v>340</v>
      </c>
      <c r="H182" s="286">
        <v>301.02</v>
      </c>
      <c r="I182" s="286">
        <v>0</v>
      </c>
      <c r="J182" s="286">
        <v>0</v>
      </c>
      <c r="K182" s="286">
        <v>0</v>
      </c>
      <c r="L182" s="286">
        <v>0</v>
      </c>
      <c r="M182" s="286">
        <v>0</v>
      </c>
      <c r="N182" s="286">
        <v>2398</v>
      </c>
      <c r="O182" s="286">
        <v>181</v>
      </c>
      <c r="P182" s="286">
        <v>7949.8860000000004</v>
      </c>
      <c r="Q182" s="286">
        <v>3</v>
      </c>
    </row>
    <row r="183" spans="1:17" x14ac:dyDescent="0.2">
      <c r="A183" s="285">
        <v>439</v>
      </c>
      <c r="B183" s="285" t="s">
        <v>253</v>
      </c>
      <c r="C183" s="286">
        <v>80117</v>
      </c>
      <c r="D183" s="286">
        <v>14773</v>
      </c>
      <c r="E183" s="286">
        <v>7453.2</v>
      </c>
      <c r="F183" s="286">
        <v>7880</v>
      </c>
      <c r="G183" s="286">
        <v>71130</v>
      </c>
      <c r="H183" s="286">
        <v>2171.6799999999998</v>
      </c>
      <c r="I183" s="286">
        <v>3556</v>
      </c>
      <c r="J183" s="286">
        <v>0</v>
      </c>
      <c r="K183" s="286">
        <v>0</v>
      </c>
      <c r="L183" s="286">
        <v>0</v>
      </c>
      <c r="M183" s="286">
        <v>0</v>
      </c>
      <c r="N183" s="286">
        <v>2289</v>
      </c>
      <c r="O183" s="286">
        <v>167</v>
      </c>
      <c r="P183" s="286">
        <v>80254.877999999997</v>
      </c>
      <c r="Q183" s="286">
        <v>1</v>
      </c>
    </row>
    <row r="184" spans="1:17" x14ac:dyDescent="0.2">
      <c r="A184" s="285">
        <v>441</v>
      </c>
      <c r="B184" s="285" t="s">
        <v>272</v>
      </c>
      <c r="C184" s="286">
        <v>46553</v>
      </c>
      <c r="D184" s="286">
        <v>8894</v>
      </c>
      <c r="E184" s="286">
        <v>3355.8</v>
      </c>
      <c r="F184" s="286">
        <v>825</v>
      </c>
      <c r="G184" s="286">
        <v>14200</v>
      </c>
      <c r="H184" s="286">
        <v>1407.9</v>
      </c>
      <c r="I184" s="286">
        <v>2520.8000000000002</v>
      </c>
      <c r="J184" s="286">
        <v>0</v>
      </c>
      <c r="K184" s="286">
        <v>0</v>
      </c>
      <c r="L184" s="286">
        <v>0</v>
      </c>
      <c r="M184" s="286">
        <v>0</v>
      </c>
      <c r="N184" s="286">
        <v>16797</v>
      </c>
      <c r="O184" s="286">
        <v>402</v>
      </c>
      <c r="P184" s="286">
        <v>17682.103999999999</v>
      </c>
      <c r="Q184" s="286">
        <v>23</v>
      </c>
    </row>
    <row r="185" spans="1:17" x14ac:dyDescent="0.2">
      <c r="A185" s="285">
        <v>532</v>
      </c>
      <c r="B185" s="285" t="s">
        <v>298</v>
      </c>
      <c r="C185" s="286">
        <v>21706</v>
      </c>
      <c r="D185" s="286">
        <v>4421</v>
      </c>
      <c r="E185" s="286">
        <v>1643.7</v>
      </c>
      <c r="F185" s="286">
        <v>575</v>
      </c>
      <c r="G185" s="286">
        <v>13870</v>
      </c>
      <c r="H185" s="286">
        <v>857.34</v>
      </c>
      <c r="I185" s="286">
        <v>1545.6</v>
      </c>
      <c r="J185" s="286">
        <v>0</v>
      </c>
      <c r="K185" s="286">
        <v>0</v>
      </c>
      <c r="L185" s="286">
        <v>0</v>
      </c>
      <c r="M185" s="286">
        <v>0</v>
      </c>
      <c r="N185" s="286">
        <v>1446</v>
      </c>
      <c r="O185" s="286">
        <v>111</v>
      </c>
      <c r="P185" s="286">
        <v>10518.534</v>
      </c>
      <c r="Q185" s="286">
        <v>1</v>
      </c>
    </row>
    <row r="186" spans="1:17" x14ac:dyDescent="0.2">
      <c r="A186" s="285">
        <v>448</v>
      </c>
      <c r="B186" s="285" t="s">
        <v>306</v>
      </c>
      <c r="C186" s="286">
        <v>13547</v>
      </c>
      <c r="D186" s="286">
        <v>2275</v>
      </c>
      <c r="E186" s="286">
        <v>991.1</v>
      </c>
      <c r="F186" s="286">
        <v>175</v>
      </c>
      <c r="G186" s="286">
        <v>6350</v>
      </c>
      <c r="H186" s="286">
        <v>51.48</v>
      </c>
      <c r="I186" s="286">
        <v>589.6</v>
      </c>
      <c r="J186" s="286">
        <v>0</v>
      </c>
      <c r="K186" s="286">
        <v>0</v>
      </c>
      <c r="L186" s="286">
        <v>0</v>
      </c>
      <c r="M186" s="286">
        <v>0</v>
      </c>
      <c r="N186" s="286">
        <v>16202</v>
      </c>
      <c r="O186" s="286">
        <v>288</v>
      </c>
      <c r="P186" s="286">
        <v>5021.1719999999996</v>
      </c>
      <c r="Q186" s="286">
        <v>22</v>
      </c>
    </row>
    <row r="187" spans="1:17" x14ac:dyDescent="0.2">
      <c r="A187" s="285">
        <v>450</v>
      </c>
      <c r="B187" s="285" t="s">
        <v>317</v>
      </c>
      <c r="C187" s="286">
        <v>13528</v>
      </c>
      <c r="D187" s="286">
        <v>2834</v>
      </c>
      <c r="E187" s="286">
        <v>652.79999999999995</v>
      </c>
      <c r="F187" s="286">
        <v>325</v>
      </c>
      <c r="G187" s="286">
        <v>1740</v>
      </c>
      <c r="H187" s="286">
        <v>0</v>
      </c>
      <c r="I187" s="286">
        <v>0</v>
      </c>
      <c r="J187" s="286">
        <v>0</v>
      </c>
      <c r="K187" s="286">
        <v>0</v>
      </c>
      <c r="L187" s="286">
        <v>0</v>
      </c>
      <c r="M187" s="286">
        <v>0</v>
      </c>
      <c r="N187" s="286">
        <v>1913</v>
      </c>
      <c r="O187" s="286">
        <v>316</v>
      </c>
      <c r="P187" s="286">
        <v>6314.5680000000002</v>
      </c>
      <c r="Q187" s="286">
        <v>1</v>
      </c>
    </row>
    <row r="188" spans="1:17" x14ac:dyDescent="0.2">
      <c r="A188" s="285">
        <v>451</v>
      </c>
      <c r="B188" s="285" t="s">
        <v>318</v>
      </c>
      <c r="C188" s="286">
        <v>29424</v>
      </c>
      <c r="D188" s="286">
        <v>6017</v>
      </c>
      <c r="E188" s="286">
        <v>2083.4</v>
      </c>
      <c r="F188" s="286">
        <v>2020</v>
      </c>
      <c r="G188" s="286">
        <v>7460</v>
      </c>
      <c r="H188" s="286">
        <v>720.72</v>
      </c>
      <c r="I188" s="286">
        <v>1909.6</v>
      </c>
      <c r="J188" s="286">
        <v>0</v>
      </c>
      <c r="K188" s="286">
        <v>0</v>
      </c>
      <c r="L188" s="286">
        <v>0</v>
      </c>
      <c r="M188" s="286">
        <v>0</v>
      </c>
      <c r="N188" s="286">
        <v>1816</v>
      </c>
      <c r="O188" s="286">
        <v>126</v>
      </c>
      <c r="P188" s="286">
        <v>18467.072</v>
      </c>
      <c r="Q188" s="286">
        <v>2</v>
      </c>
    </row>
    <row r="189" spans="1:17" x14ac:dyDescent="0.2">
      <c r="A189" s="285">
        <v>453</v>
      </c>
      <c r="B189" s="285" t="s">
        <v>330</v>
      </c>
      <c r="C189" s="286">
        <v>68348</v>
      </c>
      <c r="D189" s="286">
        <v>12986</v>
      </c>
      <c r="E189" s="286">
        <v>6252</v>
      </c>
      <c r="F189" s="286">
        <v>3530</v>
      </c>
      <c r="G189" s="286">
        <v>52420</v>
      </c>
      <c r="H189" s="286">
        <v>1072.82</v>
      </c>
      <c r="I189" s="286">
        <v>3120</v>
      </c>
      <c r="J189" s="286">
        <v>0</v>
      </c>
      <c r="K189" s="286">
        <v>0</v>
      </c>
      <c r="L189" s="286">
        <v>0</v>
      </c>
      <c r="M189" s="286">
        <v>0</v>
      </c>
      <c r="N189" s="286">
        <v>4516</v>
      </c>
      <c r="O189" s="286">
        <v>837</v>
      </c>
      <c r="P189" s="286">
        <v>56973.35</v>
      </c>
      <c r="Q189" s="286">
        <v>6</v>
      </c>
    </row>
    <row r="190" spans="1:17" x14ac:dyDescent="0.2">
      <c r="A190" s="285">
        <v>852</v>
      </c>
      <c r="B190" s="285" t="s">
        <v>348</v>
      </c>
      <c r="C190" s="286">
        <v>17315</v>
      </c>
      <c r="D190" s="286">
        <v>3405</v>
      </c>
      <c r="E190" s="286">
        <v>989.7</v>
      </c>
      <c r="F190" s="286">
        <v>440</v>
      </c>
      <c r="G190" s="286">
        <v>580</v>
      </c>
      <c r="H190" s="286">
        <v>0</v>
      </c>
      <c r="I190" s="286">
        <v>260.8</v>
      </c>
      <c r="J190" s="286">
        <v>0</v>
      </c>
      <c r="K190" s="286">
        <v>0</v>
      </c>
      <c r="L190" s="286">
        <v>0</v>
      </c>
      <c r="M190" s="286">
        <v>152.19999999999999</v>
      </c>
      <c r="N190" s="286">
        <v>5198</v>
      </c>
      <c r="O190" s="286">
        <v>412</v>
      </c>
      <c r="P190" s="286">
        <v>4826.58</v>
      </c>
      <c r="Q190" s="286">
        <v>10</v>
      </c>
    </row>
    <row r="191" spans="1:17" x14ac:dyDescent="0.2">
      <c r="A191" s="285">
        <v>457</v>
      </c>
      <c r="B191" s="285" t="s">
        <v>350</v>
      </c>
      <c r="C191" s="286">
        <v>19334</v>
      </c>
      <c r="D191" s="286">
        <v>3788</v>
      </c>
      <c r="E191" s="286">
        <v>2013.4</v>
      </c>
      <c r="F191" s="286">
        <v>2100</v>
      </c>
      <c r="G191" s="286">
        <v>2220</v>
      </c>
      <c r="H191" s="286">
        <v>0</v>
      </c>
      <c r="I191" s="286">
        <v>1281.5999999999999</v>
      </c>
      <c r="J191" s="286">
        <v>0</v>
      </c>
      <c r="K191" s="286">
        <v>0</v>
      </c>
      <c r="L191" s="286">
        <v>142.6</v>
      </c>
      <c r="M191" s="286">
        <v>135.69999999999999</v>
      </c>
      <c r="N191" s="286">
        <v>2272</v>
      </c>
      <c r="O191" s="286">
        <v>144</v>
      </c>
      <c r="P191" s="286">
        <v>15991.36</v>
      </c>
      <c r="Q191" s="286">
        <v>4</v>
      </c>
    </row>
    <row r="192" spans="1:17" x14ac:dyDescent="0.2">
      <c r="A192" s="285">
        <v>1696</v>
      </c>
      <c r="B192" s="285" t="s">
        <v>360</v>
      </c>
      <c r="C192" s="286">
        <v>24013</v>
      </c>
      <c r="D192" s="286">
        <v>4618</v>
      </c>
      <c r="E192" s="286">
        <v>1400.7</v>
      </c>
      <c r="F192" s="286">
        <v>585</v>
      </c>
      <c r="G192" s="286">
        <v>910</v>
      </c>
      <c r="H192" s="286">
        <v>0</v>
      </c>
      <c r="I192" s="286">
        <v>0</v>
      </c>
      <c r="J192" s="286">
        <v>0</v>
      </c>
      <c r="K192" s="286">
        <v>0</v>
      </c>
      <c r="L192" s="286">
        <v>0</v>
      </c>
      <c r="M192" s="286">
        <v>0</v>
      </c>
      <c r="N192" s="286">
        <v>4756</v>
      </c>
      <c r="O192" s="286">
        <v>2880</v>
      </c>
      <c r="P192" s="286">
        <v>6951.7179999999998</v>
      </c>
      <c r="Q192" s="286">
        <v>15</v>
      </c>
    </row>
    <row r="193" spans="1:17" x14ac:dyDescent="0.2">
      <c r="A193" s="285">
        <v>880</v>
      </c>
      <c r="B193" s="285" t="s">
        <v>366</v>
      </c>
      <c r="C193" s="286">
        <v>16329</v>
      </c>
      <c r="D193" s="286">
        <v>2994</v>
      </c>
      <c r="E193" s="286">
        <v>1276.0999999999999</v>
      </c>
      <c r="F193" s="286">
        <v>700</v>
      </c>
      <c r="G193" s="286">
        <v>1130</v>
      </c>
      <c r="H193" s="286">
        <v>0</v>
      </c>
      <c r="I193" s="286">
        <v>0</v>
      </c>
      <c r="J193" s="286">
        <v>0</v>
      </c>
      <c r="K193" s="286">
        <v>0</v>
      </c>
      <c r="L193" s="286">
        <v>0</v>
      </c>
      <c r="M193" s="286">
        <v>0</v>
      </c>
      <c r="N193" s="286">
        <v>3838</v>
      </c>
      <c r="O193" s="286">
        <v>680</v>
      </c>
      <c r="P193" s="286">
        <v>10371.638999999999</v>
      </c>
      <c r="Q193" s="286">
        <v>7</v>
      </c>
    </row>
    <row r="194" spans="1:17" x14ac:dyDescent="0.2">
      <c r="A194" s="285">
        <v>479</v>
      </c>
      <c r="B194" s="285" t="s">
        <v>369</v>
      </c>
      <c r="C194" s="286">
        <v>155885</v>
      </c>
      <c r="D194" s="286">
        <v>31432</v>
      </c>
      <c r="E194" s="286">
        <v>15463.5</v>
      </c>
      <c r="F194" s="286">
        <v>25335</v>
      </c>
      <c r="G194" s="286">
        <v>177150</v>
      </c>
      <c r="H194" s="286">
        <v>2473.04</v>
      </c>
      <c r="I194" s="286">
        <v>7348.8</v>
      </c>
      <c r="J194" s="286">
        <v>0</v>
      </c>
      <c r="K194" s="286">
        <v>0</v>
      </c>
      <c r="L194" s="286">
        <v>0</v>
      </c>
      <c r="M194" s="286">
        <v>12</v>
      </c>
      <c r="N194" s="286">
        <v>7361</v>
      </c>
      <c r="O194" s="286">
        <v>962</v>
      </c>
      <c r="P194" s="286">
        <v>139588.24</v>
      </c>
      <c r="Q194" s="286">
        <v>7</v>
      </c>
    </row>
    <row r="195" spans="1:17" x14ac:dyDescent="0.2">
      <c r="A195" s="285">
        <v>473</v>
      </c>
      <c r="B195" s="285" t="s">
        <v>371</v>
      </c>
      <c r="C195" s="286">
        <v>17011</v>
      </c>
      <c r="D195" s="286">
        <v>2771</v>
      </c>
      <c r="E195" s="286">
        <v>1954</v>
      </c>
      <c r="F195" s="286">
        <v>680</v>
      </c>
      <c r="G195" s="286">
        <v>2020</v>
      </c>
      <c r="H195" s="286">
        <v>0</v>
      </c>
      <c r="I195" s="286">
        <v>165.6</v>
      </c>
      <c r="J195" s="286">
        <v>0</v>
      </c>
      <c r="K195" s="286">
        <v>0</v>
      </c>
      <c r="L195" s="286">
        <v>0</v>
      </c>
      <c r="M195" s="286">
        <v>8.9999999999999698</v>
      </c>
      <c r="N195" s="286">
        <v>3220</v>
      </c>
      <c r="O195" s="286">
        <v>162</v>
      </c>
      <c r="P195" s="286">
        <v>17851.45</v>
      </c>
      <c r="Q195" s="286">
        <v>2</v>
      </c>
    </row>
    <row r="196" spans="1:17" x14ac:dyDescent="0.2">
      <c r="A196" s="285">
        <v>482</v>
      </c>
      <c r="B196" s="285" t="s">
        <v>5</v>
      </c>
      <c r="C196" s="286">
        <v>20069</v>
      </c>
      <c r="D196" s="286">
        <v>4709</v>
      </c>
      <c r="E196" s="286">
        <v>1622.7</v>
      </c>
      <c r="F196" s="286">
        <v>1160</v>
      </c>
      <c r="G196" s="286">
        <v>3920</v>
      </c>
      <c r="H196" s="286">
        <v>0</v>
      </c>
      <c r="I196" s="286">
        <v>0</v>
      </c>
      <c r="J196" s="286">
        <v>0</v>
      </c>
      <c r="K196" s="286">
        <v>0</v>
      </c>
      <c r="L196" s="286">
        <v>0</v>
      </c>
      <c r="M196" s="286">
        <v>0</v>
      </c>
      <c r="N196" s="286">
        <v>874</v>
      </c>
      <c r="O196" s="286">
        <v>132</v>
      </c>
      <c r="P196" s="286">
        <v>12614.616</v>
      </c>
      <c r="Q196" s="286">
        <v>3</v>
      </c>
    </row>
    <row r="197" spans="1:17" x14ac:dyDescent="0.2">
      <c r="A197" s="285">
        <v>613</v>
      </c>
      <c r="B197" s="285" t="s">
        <v>6</v>
      </c>
      <c r="C197" s="286">
        <v>25271</v>
      </c>
      <c r="D197" s="286">
        <v>5594</v>
      </c>
      <c r="E197" s="286">
        <v>1140.5999999999999</v>
      </c>
      <c r="F197" s="286">
        <v>2345</v>
      </c>
      <c r="G197" s="286">
        <v>2300</v>
      </c>
      <c r="H197" s="286">
        <v>0</v>
      </c>
      <c r="I197" s="286">
        <v>0</v>
      </c>
      <c r="J197" s="286">
        <v>0</v>
      </c>
      <c r="K197" s="286">
        <v>0</v>
      </c>
      <c r="L197" s="286">
        <v>0</v>
      </c>
      <c r="M197" s="286">
        <v>0</v>
      </c>
      <c r="N197" s="286">
        <v>2165</v>
      </c>
      <c r="O197" s="286">
        <v>211</v>
      </c>
      <c r="P197" s="286">
        <v>10857.727999999999</v>
      </c>
      <c r="Q197" s="286">
        <v>2</v>
      </c>
    </row>
    <row r="198" spans="1:17" x14ac:dyDescent="0.2">
      <c r="A198" s="285">
        <v>484</v>
      </c>
      <c r="B198" s="285" t="s">
        <v>10</v>
      </c>
      <c r="C198" s="286">
        <v>110986</v>
      </c>
      <c r="D198" s="286">
        <v>22638</v>
      </c>
      <c r="E198" s="286">
        <v>8045.7</v>
      </c>
      <c r="F198" s="286">
        <v>7755</v>
      </c>
      <c r="G198" s="286">
        <v>82310</v>
      </c>
      <c r="H198" s="286">
        <v>1995.88</v>
      </c>
      <c r="I198" s="286">
        <v>5510.4</v>
      </c>
      <c r="J198" s="286">
        <v>0</v>
      </c>
      <c r="K198" s="286">
        <v>0</v>
      </c>
      <c r="L198" s="286">
        <v>0</v>
      </c>
      <c r="M198" s="286">
        <v>0</v>
      </c>
      <c r="N198" s="286">
        <v>12640</v>
      </c>
      <c r="O198" s="286">
        <v>609</v>
      </c>
      <c r="P198" s="286">
        <v>87262.887000000002</v>
      </c>
      <c r="Q198" s="286">
        <v>14</v>
      </c>
    </row>
    <row r="199" spans="1:17" x14ac:dyDescent="0.2">
      <c r="A199" s="285">
        <v>489</v>
      </c>
      <c r="B199" s="285" t="s">
        <v>23</v>
      </c>
      <c r="C199" s="286">
        <v>48673</v>
      </c>
      <c r="D199" s="286">
        <v>11174</v>
      </c>
      <c r="E199" s="286">
        <v>1886.2</v>
      </c>
      <c r="F199" s="286">
        <v>5760</v>
      </c>
      <c r="G199" s="286">
        <v>19340</v>
      </c>
      <c r="H199" s="286">
        <v>2148.16</v>
      </c>
      <c r="I199" s="286">
        <v>3401.6</v>
      </c>
      <c r="J199" s="286">
        <v>0</v>
      </c>
      <c r="K199" s="286">
        <v>0</v>
      </c>
      <c r="L199" s="286">
        <v>0</v>
      </c>
      <c r="M199" s="286">
        <v>1085.0999999999999</v>
      </c>
      <c r="N199" s="286">
        <v>1944</v>
      </c>
      <c r="O199" s="286">
        <v>229</v>
      </c>
      <c r="P199" s="286">
        <v>32300.407999999999</v>
      </c>
      <c r="Q199" s="286">
        <v>4</v>
      </c>
    </row>
    <row r="200" spans="1:17" x14ac:dyDescent="0.2">
      <c r="A200" s="285">
        <v>1901</v>
      </c>
      <c r="B200" s="285" t="s">
        <v>509</v>
      </c>
      <c r="C200" s="286">
        <v>34462</v>
      </c>
      <c r="D200" s="286">
        <v>7498</v>
      </c>
      <c r="E200" s="286">
        <v>1805.1</v>
      </c>
      <c r="F200" s="286">
        <v>1510</v>
      </c>
      <c r="G200" s="286">
        <v>4250</v>
      </c>
      <c r="H200" s="286">
        <v>0</v>
      </c>
      <c r="I200" s="286">
        <v>0</v>
      </c>
      <c r="J200" s="286">
        <v>0</v>
      </c>
      <c r="K200" s="286">
        <v>0</v>
      </c>
      <c r="L200" s="286">
        <v>0</v>
      </c>
      <c r="M200" s="286">
        <v>0</v>
      </c>
      <c r="N200" s="286">
        <v>7566</v>
      </c>
      <c r="O200" s="286">
        <v>1298</v>
      </c>
      <c r="P200" s="286">
        <v>16566.635999999999</v>
      </c>
      <c r="Q200" s="286">
        <v>18</v>
      </c>
    </row>
    <row r="201" spans="1:17" x14ac:dyDescent="0.2">
      <c r="A201" s="285">
        <v>501</v>
      </c>
      <c r="B201" s="285" t="s">
        <v>52</v>
      </c>
      <c r="C201" s="286">
        <v>17182</v>
      </c>
      <c r="D201" s="286">
        <v>3017</v>
      </c>
      <c r="E201" s="286">
        <v>988.8</v>
      </c>
      <c r="F201" s="286">
        <v>510</v>
      </c>
      <c r="G201" s="286">
        <v>2110</v>
      </c>
      <c r="H201" s="286">
        <v>746.14</v>
      </c>
      <c r="I201" s="286">
        <v>1224.8</v>
      </c>
      <c r="J201" s="286">
        <v>0</v>
      </c>
      <c r="K201" s="286">
        <v>0</v>
      </c>
      <c r="L201" s="286">
        <v>0</v>
      </c>
      <c r="M201" s="286">
        <v>0</v>
      </c>
      <c r="N201" s="286">
        <v>2756</v>
      </c>
      <c r="O201" s="286">
        <v>359</v>
      </c>
      <c r="P201" s="286">
        <v>7003.2060000000001</v>
      </c>
      <c r="Q201" s="286">
        <v>3</v>
      </c>
    </row>
    <row r="202" spans="1:17" x14ac:dyDescent="0.2">
      <c r="A202" s="285">
        <v>502</v>
      </c>
      <c r="B202" s="285" t="s">
        <v>60</v>
      </c>
      <c r="C202" s="286">
        <v>66818</v>
      </c>
      <c r="D202" s="286">
        <v>13170</v>
      </c>
      <c r="E202" s="286">
        <v>6944.1</v>
      </c>
      <c r="F202" s="286">
        <v>10065</v>
      </c>
      <c r="G202" s="286">
        <v>34010</v>
      </c>
      <c r="H202" s="286">
        <v>1725.32</v>
      </c>
      <c r="I202" s="286">
        <v>2274.4</v>
      </c>
      <c r="J202" s="286">
        <v>0</v>
      </c>
      <c r="K202" s="286">
        <v>0</v>
      </c>
      <c r="L202" s="286">
        <v>0</v>
      </c>
      <c r="M202" s="286">
        <v>0</v>
      </c>
      <c r="N202" s="286">
        <v>1422</v>
      </c>
      <c r="O202" s="286">
        <v>118</v>
      </c>
      <c r="P202" s="286">
        <v>70528.917000000001</v>
      </c>
      <c r="Q202" s="286">
        <v>1</v>
      </c>
    </row>
    <row r="203" spans="1:17" x14ac:dyDescent="0.2">
      <c r="A203" s="285">
        <v>503</v>
      </c>
      <c r="B203" s="285" t="s">
        <v>72</v>
      </c>
      <c r="C203" s="286">
        <v>103163</v>
      </c>
      <c r="D203" s="286">
        <v>15259</v>
      </c>
      <c r="E203" s="286">
        <v>9875.5</v>
      </c>
      <c r="F203" s="286">
        <v>9515</v>
      </c>
      <c r="G203" s="286">
        <v>88960</v>
      </c>
      <c r="H203" s="286">
        <v>2139.02</v>
      </c>
      <c r="I203" s="286">
        <v>5549.6</v>
      </c>
      <c r="J203" s="286">
        <v>0</v>
      </c>
      <c r="K203" s="286">
        <v>0</v>
      </c>
      <c r="L203" s="286">
        <v>0</v>
      </c>
      <c r="M203" s="286">
        <v>0</v>
      </c>
      <c r="N203" s="286">
        <v>2271</v>
      </c>
      <c r="O203" s="286">
        <v>135</v>
      </c>
      <c r="P203" s="286">
        <v>189535.64</v>
      </c>
      <c r="Q203" s="286">
        <v>1</v>
      </c>
    </row>
    <row r="204" spans="1:17" x14ac:dyDescent="0.2">
      <c r="A204" s="285">
        <v>505</v>
      </c>
      <c r="B204" s="285" t="s">
        <v>83</v>
      </c>
      <c r="C204" s="286">
        <v>118654</v>
      </c>
      <c r="D204" s="286">
        <v>22887</v>
      </c>
      <c r="E204" s="286">
        <v>12941.5</v>
      </c>
      <c r="F204" s="286">
        <v>16275</v>
      </c>
      <c r="G204" s="286">
        <v>164810</v>
      </c>
      <c r="H204" s="286">
        <v>4260</v>
      </c>
      <c r="I204" s="286">
        <v>5032.8</v>
      </c>
      <c r="J204" s="286">
        <v>0</v>
      </c>
      <c r="K204" s="286">
        <v>40.899999999999899</v>
      </c>
      <c r="L204" s="286">
        <v>0</v>
      </c>
      <c r="M204" s="286">
        <v>0</v>
      </c>
      <c r="N204" s="286">
        <v>7751</v>
      </c>
      <c r="O204" s="286">
        <v>2196</v>
      </c>
      <c r="P204" s="286">
        <v>140355.06</v>
      </c>
      <c r="Q204" s="286">
        <v>3</v>
      </c>
    </row>
    <row r="205" spans="1:17" x14ac:dyDescent="0.2">
      <c r="A205" s="285">
        <v>1924</v>
      </c>
      <c r="B205" s="285" t="s">
        <v>581</v>
      </c>
      <c r="C205" s="286">
        <v>49611</v>
      </c>
      <c r="D205" s="286">
        <v>9878</v>
      </c>
      <c r="E205" s="286">
        <v>3194.2</v>
      </c>
      <c r="F205" s="286">
        <v>740</v>
      </c>
      <c r="G205" s="286">
        <v>5760</v>
      </c>
      <c r="H205" s="286">
        <v>602.67999999999995</v>
      </c>
      <c r="I205" s="286">
        <v>2523.1999999999998</v>
      </c>
      <c r="J205" s="286">
        <v>0</v>
      </c>
      <c r="K205" s="286">
        <v>0</v>
      </c>
      <c r="L205" s="286">
        <v>0</v>
      </c>
      <c r="M205" s="286">
        <v>136.69999999999999</v>
      </c>
      <c r="N205" s="286">
        <v>26193</v>
      </c>
      <c r="O205" s="286">
        <v>11631</v>
      </c>
      <c r="P205" s="286">
        <v>16289.244000000001</v>
      </c>
      <c r="Q205" s="286">
        <v>25</v>
      </c>
    </row>
    <row r="206" spans="1:17" x14ac:dyDescent="0.2">
      <c r="A206" s="285">
        <v>512</v>
      </c>
      <c r="B206" s="285" t="s">
        <v>114</v>
      </c>
      <c r="C206" s="286">
        <v>36682</v>
      </c>
      <c r="D206" s="286">
        <v>7342</v>
      </c>
      <c r="E206" s="286">
        <v>3941.1</v>
      </c>
      <c r="F206" s="286">
        <v>4605</v>
      </c>
      <c r="G206" s="286">
        <v>27720</v>
      </c>
      <c r="H206" s="286">
        <v>1774.54</v>
      </c>
      <c r="I206" s="286">
        <v>5110.3999999999996</v>
      </c>
      <c r="J206" s="286">
        <v>0</v>
      </c>
      <c r="K206" s="286">
        <v>0</v>
      </c>
      <c r="L206" s="286">
        <v>0</v>
      </c>
      <c r="M206" s="286">
        <v>0</v>
      </c>
      <c r="N206" s="286">
        <v>1870</v>
      </c>
      <c r="O206" s="286">
        <v>323</v>
      </c>
      <c r="P206" s="286">
        <v>28654.522000000001</v>
      </c>
      <c r="Q206" s="286">
        <v>2</v>
      </c>
    </row>
    <row r="207" spans="1:17" x14ac:dyDescent="0.2">
      <c r="A207" s="285">
        <v>513</v>
      </c>
      <c r="B207" s="285" t="s">
        <v>115</v>
      </c>
      <c r="C207" s="286">
        <v>73181</v>
      </c>
      <c r="D207" s="286">
        <v>14864</v>
      </c>
      <c r="E207" s="286">
        <v>7138.1</v>
      </c>
      <c r="F207" s="286">
        <v>9680</v>
      </c>
      <c r="G207" s="286">
        <v>67380</v>
      </c>
      <c r="H207" s="286">
        <v>4156.38</v>
      </c>
      <c r="I207" s="286">
        <v>6744</v>
      </c>
      <c r="J207" s="286">
        <v>0</v>
      </c>
      <c r="K207" s="286">
        <v>0</v>
      </c>
      <c r="L207" s="286">
        <v>0</v>
      </c>
      <c r="M207" s="286">
        <v>0</v>
      </c>
      <c r="N207" s="286">
        <v>1664</v>
      </c>
      <c r="O207" s="286">
        <v>147</v>
      </c>
      <c r="P207" s="286">
        <v>84929.57</v>
      </c>
      <c r="Q207" s="286">
        <v>1</v>
      </c>
    </row>
    <row r="208" spans="1:17" x14ac:dyDescent="0.2">
      <c r="A208" s="285">
        <v>523</v>
      </c>
      <c r="B208" s="285" t="s">
        <v>129</v>
      </c>
      <c r="C208" s="286">
        <v>18051</v>
      </c>
      <c r="D208" s="286">
        <v>4224</v>
      </c>
      <c r="E208" s="286">
        <v>1109.0999999999999</v>
      </c>
      <c r="F208" s="286">
        <v>310</v>
      </c>
      <c r="G208" s="286">
        <v>5130</v>
      </c>
      <c r="H208" s="286">
        <v>0</v>
      </c>
      <c r="I208" s="286">
        <v>590.4</v>
      </c>
      <c r="J208" s="286">
        <v>0</v>
      </c>
      <c r="K208" s="286">
        <v>0</v>
      </c>
      <c r="L208" s="286">
        <v>0</v>
      </c>
      <c r="M208" s="286">
        <v>0</v>
      </c>
      <c r="N208" s="286">
        <v>1685</v>
      </c>
      <c r="O208" s="286">
        <v>251</v>
      </c>
      <c r="P208" s="286">
        <v>7192.22</v>
      </c>
      <c r="Q208" s="286">
        <v>3</v>
      </c>
    </row>
    <row r="209" spans="1:17" x14ac:dyDescent="0.2">
      <c r="A209" s="285">
        <v>530</v>
      </c>
      <c r="B209" s="285" t="s">
        <v>142</v>
      </c>
      <c r="C209" s="286">
        <v>40049</v>
      </c>
      <c r="D209" s="286">
        <v>7546</v>
      </c>
      <c r="E209" s="286">
        <v>2954.5</v>
      </c>
      <c r="F209" s="286">
        <v>2615</v>
      </c>
      <c r="G209" s="286">
        <v>26330</v>
      </c>
      <c r="H209" s="286">
        <v>318.24</v>
      </c>
      <c r="I209" s="286">
        <v>2213.6</v>
      </c>
      <c r="J209" s="286">
        <v>0</v>
      </c>
      <c r="K209" s="286">
        <v>0</v>
      </c>
      <c r="L209" s="286">
        <v>0</v>
      </c>
      <c r="M209" s="286">
        <v>0</v>
      </c>
      <c r="N209" s="286">
        <v>4110</v>
      </c>
      <c r="O209" s="286">
        <v>1899</v>
      </c>
      <c r="P209" s="286">
        <v>28297.35</v>
      </c>
      <c r="Q209" s="286">
        <v>3</v>
      </c>
    </row>
    <row r="210" spans="1:17" x14ac:dyDescent="0.2">
      <c r="A210" s="285">
        <v>531</v>
      </c>
      <c r="B210" s="285" t="s">
        <v>144</v>
      </c>
      <c r="C210" s="286">
        <v>30966</v>
      </c>
      <c r="D210" s="286">
        <v>7540</v>
      </c>
      <c r="E210" s="286">
        <v>1523.3</v>
      </c>
      <c r="F210" s="286">
        <v>1560</v>
      </c>
      <c r="G210" s="286">
        <v>11520</v>
      </c>
      <c r="H210" s="286">
        <v>0</v>
      </c>
      <c r="I210" s="286">
        <v>0</v>
      </c>
      <c r="J210" s="286">
        <v>0</v>
      </c>
      <c r="K210" s="286">
        <v>0</v>
      </c>
      <c r="L210" s="286">
        <v>323.99999999999898</v>
      </c>
      <c r="M210" s="286">
        <v>0</v>
      </c>
      <c r="N210" s="286">
        <v>1026</v>
      </c>
      <c r="O210" s="286">
        <v>164</v>
      </c>
      <c r="P210" s="286">
        <v>22013.572</v>
      </c>
      <c r="Q210" s="286">
        <v>1</v>
      </c>
    </row>
    <row r="211" spans="1:17" x14ac:dyDescent="0.2">
      <c r="A211" s="285">
        <v>534</v>
      </c>
      <c r="B211" s="285" t="s">
        <v>147</v>
      </c>
      <c r="C211" s="286">
        <v>21966</v>
      </c>
      <c r="D211" s="286">
        <v>4227</v>
      </c>
      <c r="E211" s="286">
        <v>1952.7</v>
      </c>
      <c r="F211" s="286">
        <v>705</v>
      </c>
      <c r="G211" s="286">
        <v>5010</v>
      </c>
      <c r="H211" s="286">
        <v>160.38</v>
      </c>
      <c r="I211" s="286">
        <v>758.4</v>
      </c>
      <c r="J211" s="286">
        <v>0</v>
      </c>
      <c r="K211" s="286">
        <v>0</v>
      </c>
      <c r="L211" s="286">
        <v>0</v>
      </c>
      <c r="M211" s="286">
        <v>381.5</v>
      </c>
      <c r="N211" s="286">
        <v>1291</v>
      </c>
      <c r="O211" s="286">
        <v>55</v>
      </c>
      <c r="P211" s="286">
        <v>15266.493</v>
      </c>
      <c r="Q211" s="286">
        <v>2</v>
      </c>
    </row>
    <row r="212" spans="1:17" x14ac:dyDescent="0.2">
      <c r="A212" s="285">
        <v>1963</v>
      </c>
      <c r="B212" s="285" t="s">
        <v>691</v>
      </c>
      <c r="C212" s="286">
        <v>86656</v>
      </c>
      <c r="D212" s="286">
        <v>16958</v>
      </c>
      <c r="E212" s="286">
        <v>5308.8</v>
      </c>
      <c r="F212" s="286">
        <v>1745</v>
      </c>
      <c r="G212" s="286">
        <v>9290</v>
      </c>
      <c r="H212" s="286">
        <v>566</v>
      </c>
      <c r="I212" s="286">
        <v>2716</v>
      </c>
      <c r="J212" s="286">
        <v>0</v>
      </c>
      <c r="K212" s="286">
        <v>0</v>
      </c>
      <c r="L212" s="286">
        <v>0</v>
      </c>
      <c r="M212" s="286">
        <v>0</v>
      </c>
      <c r="N212" s="286">
        <v>26856</v>
      </c>
      <c r="O212" s="286">
        <v>5513</v>
      </c>
      <c r="P212" s="286">
        <v>31025.248</v>
      </c>
      <c r="Q212" s="286">
        <v>29</v>
      </c>
    </row>
    <row r="213" spans="1:17" x14ac:dyDescent="0.2">
      <c r="A213" s="285">
        <v>1884</v>
      </c>
      <c r="B213" s="285" t="s">
        <v>387</v>
      </c>
      <c r="C213" s="286">
        <v>26866</v>
      </c>
      <c r="D213" s="286">
        <v>5185</v>
      </c>
      <c r="E213" s="286">
        <v>1600.9</v>
      </c>
      <c r="F213" s="286">
        <v>660</v>
      </c>
      <c r="G213" s="286">
        <v>2830</v>
      </c>
      <c r="H213" s="286">
        <v>0</v>
      </c>
      <c r="I213" s="286">
        <v>156</v>
      </c>
      <c r="J213" s="286">
        <v>0</v>
      </c>
      <c r="K213" s="286">
        <v>0</v>
      </c>
      <c r="L213" s="286">
        <v>0</v>
      </c>
      <c r="M213" s="286">
        <v>0</v>
      </c>
      <c r="N213" s="286">
        <v>6317</v>
      </c>
      <c r="O213" s="286">
        <v>907</v>
      </c>
      <c r="P213" s="286">
        <v>7075.0469999999996</v>
      </c>
      <c r="Q213" s="286">
        <v>17</v>
      </c>
    </row>
    <row r="214" spans="1:17" x14ac:dyDescent="0.2">
      <c r="A214" s="285">
        <v>537</v>
      </c>
      <c r="B214" s="285" t="s">
        <v>161</v>
      </c>
      <c r="C214" s="286">
        <v>65302</v>
      </c>
      <c r="D214" s="286">
        <v>14768</v>
      </c>
      <c r="E214" s="286">
        <v>4607.7</v>
      </c>
      <c r="F214" s="286">
        <v>1705</v>
      </c>
      <c r="G214" s="286">
        <v>50020</v>
      </c>
      <c r="H214" s="286">
        <v>1090.46</v>
      </c>
      <c r="I214" s="286">
        <v>1865.6</v>
      </c>
      <c r="J214" s="286">
        <v>0</v>
      </c>
      <c r="K214" s="286">
        <v>0</v>
      </c>
      <c r="L214" s="286">
        <v>0</v>
      </c>
      <c r="M214" s="286">
        <v>0</v>
      </c>
      <c r="N214" s="286">
        <v>2480</v>
      </c>
      <c r="O214" s="286">
        <v>166</v>
      </c>
      <c r="P214" s="286">
        <v>57927.521999999997</v>
      </c>
      <c r="Q214" s="286">
        <v>4</v>
      </c>
    </row>
    <row r="215" spans="1:17" x14ac:dyDescent="0.2">
      <c r="A215" s="285">
        <v>542</v>
      </c>
      <c r="B215" s="285" t="s">
        <v>165</v>
      </c>
      <c r="C215" s="286">
        <v>29376</v>
      </c>
      <c r="D215" s="286">
        <v>6263</v>
      </c>
      <c r="E215" s="286">
        <v>2146.9</v>
      </c>
      <c r="F215" s="286">
        <v>1455</v>
      </c>
      <c r="G215" s="286">
        <v>6130</v>
      </c>
      <c r="H215" s="286">
        <v>0</v>
      </c>
      <c r="I215" s="286">
        <v>1016.8</v>
      </c>
      <c r="J215" s="286">
        <v>0</v>
      </c>
      <c r="K215" s="286">
        <v>0</v>
      </c>
      <c r="L215" s="286">
        <v>0</v>
      </c>
      <c r="M215" s="286">
        <v>0</v>
      </c>
      <c r="N215" s="286">
        <v>767</v>
      </c>
      <c r="O215" s="286">
        <v>128</v>
      </c>
      <c r="P215" s="286">
        <v>24563.734</v>
      </c>
      <c r="Q215" s="286">
        <v>1</v>
      </c>
    </row>
    <row r="216" spans="1:17" x14ac:dyDescent="0.2">
      <c r="A216" s="285">
        <v>1931</v>
      </c>
      <c r="B216" s="285" t="s">
        <v>625</v>
      </c>
      <c r="C216" s="286">
        <v>56048</v>
      </c>
      <c r="D216" s="286">
        <v>11621</v>
      </c>
      <c r="E216" s="286">
        <v>3861.5</v>
      </c>
      <c r="F216" s="286">
        <v>2115</v>
      </c>
      <c r="G216" s="286">
        <v>3450</v>
      </c>
      <c r="H216" s="286">
        <v>0</v>
      </c>
      <c r="I216" s="286">
        <v>2702.4</v>
      </c>
      <c r="J216" s="286">
        <v>0</v>
      </c>
      <c r="K216" s="286">
        <v>0</v>
      </c>
      <c r="L216" s="286">
        <v>0</v>
      </c>
      <c r="M216" s="286">
        <v>0</v>
      </c>
      <c r="N216" s="286">
        <v>14905</v>
      </c>
      <c r="O216" s="286">
        <v>1226</v>
      </c>
      <c r="P216" s="286">
        <v>18638.099999999999</v>
      </c>
      <c r="Q216" s="286">
        <v>24</v>
      </c>
    </row>
    <row r="217" spans="1:17" x14ac:dyDescent="0.2">
      <c r="A217" s="285">
        <v>1621</v>
      </c>
      <c r="B217" s="285" t="s">
        <v>171</v>
      </c>
      <c r="C217" s="286">
        <v>61601</v>
      </c>
      <c r="D217" s="286">
        <v>15827</v>
      </c>
      <c r="E217" s="286">
        <v>1964.8</v>
      </c>
      <c r="F217" s="286">
        <v>4200</v>
      </c>
      <c r="G217" s="286">
        <v>18280</v>
      </c>
      <c r="H217" s="286">
        <v>0</v>
      </c>
      <c r="I217" s="286">
        <v>3375.2</v>
      </c>
      <c r="J217" s="286">
        <v>0</v>
      </c>
      <c r="K217" s="286">
        <v>0</v>
      </c>
      <c r="L217" s="286">
        <v>860.4</v>
      </c>
      <c r="M217" s="286">
        <v>1782.5</v>
      </c>
      <c r="N217" s="286">
        <v>5325</v>
      </c>
      <c r="O217" s="286">
        <v>312</v>
      </c>
      <c r="P217" s="286">
        <v>30714.07</v>
      </c>
      <c r="Q217" s="286">
        <v>7</v>
      </c>
    </row>
    <row r="218" spans="1:17" x14ac:dyDescent="0.2">
      <c r="A218" s="285">
        <v>546</v>
      </c>
      <c r="B218" s="285" t="s">
        <v>177</v>
      </c>
      <c r="C218" s="286">
        <v>124899</v>
      </c>
      <c r="D218" s="286">
        <v>19804</v>
      </c>
      <c r="E218" s="286">
        <v>12273.2</v>
      </c>
      <c r="F218" s="286">
        <v>11850</v>
      </c>
      <c r="G218" s="286">
        <v>160630</v>
      </c>
      <c r="H218" s="286">
        <v>4749.1400000000003</v>
      </c>
      <c r="I218" s="286">
        <v>8624</v>
      </c>
      <c r="J218" s="286">
        <v>0</v>
      </c>
      <c r="K218" s="286">
        <v>0</v>
      </c>
      <c r="L218" s="286">
        <v>0</v>
      </c>
      <c r="M218" s="286">
        <v>0</v>
      </c>
      <c r="N218" s="286">
        <v>2185</v>
      </c>
      <c r="O218" s="286">
        <v>142</v>
      </c>
      <c r="P218" s="286">
        <v>232916.8</v>
      </c>
      <c r="Q218" s="286">
        <v>1</v>
      </c>
    </row>
    <row r="219" spans="1:17" x14ac:dyDescent="0.2">
      <c r="A219" s="285">
        <v>547</v>
      </c>
      <c r="B219" s="285" t="s">
        <v>178</v>
      </c>
      <c r="C219" s="286">
        <v>27109</v>
      </c>
      <c r="D219" s="286">
        <v>5345</v>
      </c>
      <c r="E219" s="286">
        <v>1614.3</v>
      </c>
      <c r="F219" s="286">
        <v>1915</v>
      </c>
      <c r="G219" s="286">
        <v>6440</v>
      </c>
      <c r="H219" s="286">
        <v>754.28</v>
      </c>
      <c r="I219" s="286">
        <v>386.4</v>
      </c>
      <c r="J219" s="286">
        <v>0</v>
      </c>
      <c r="K219" s="286">
        <v>0</v>
      </c>
      <c r="L219" s="286">
        <v>0</v>
      </c>
      <c r="M219" s="286">
        <v>0</v>
      </c>
      <c r="N219" s="286">
        <v>1151</v>
      </c>
      <c r="O219" s="286">
        <v>77</v>
      </c>
      <c r="P219" s="286">
        <v>29894.942999999999</v>
      </c>
      <c r="Q219" s="286">
        <v>2</v>
      </c>
    </row>
    <row r="220" spans="1:17" x14ac:dyDescent="0.2">
      <c r="A220" s="285">
        <v>1916</v>
      </c>
      <c r="B220" s="285" t="s">
        <v>179</v>
      </c>
      <c r="C220" s="286">
        <v>75425</v>
      </c>
      <c r="D220" s="286">
        <v>14612</v>
      </c>
      <c r="E220" s="286">
        <v>6916</v>
      </c>
      <c r="F220" s="286">
        <v>6175</v>
      </c>
      <c r="G220" s="286">
        <v>33810</v>
      </c>
      <c r="H220" s="286">
        <v>606.38</v>
      </c>
      <c r="I220" s="286">
        <v>3843.2</v>
      </c>
      <c r="J220" s="286">
        <v>0</v>
      </c>
      <c r="K220" s="286">
        <v>0</v>
      </c>
      <c r="L220" s="286">
        <v>0</v>
      </c>
      <c r="M220" s="286">
        <v>0</v>
      </c>
      <c r="N220" s="286">
        <v>3252</v>
      </c>
      <c r="O220" s="286">
        <v>310</v>
      </c>
      <c r="P220" s="286">
        <v>106827.12</v>
      </c>
      <c r="Q220" s="286">
        <v>4</v>
      </c>
    </row>
    <row r="221" spans="1:17" x14ac:dyDescent="0.2">
      <c r="A221" s="285">
        <v>553</v>
      </c>
      <c r="B221" s="285" t="s">
        <v>185</v>
      </c>
      <c r="C221" s="286">
        <v>22800</v>
      </c>
      <c r="D221" s="286">
        <v>4432</v>
      </c>
      <c r="E221" s="286">
        <v>1862.1</v>
      </c>
      <c r="F221" s="286">
        <v>520</v>
      </c>
      <c r="G221" s="286">
        <v>5410</v>
      </c>
      <c r="H221" s="286">
        <v>285.12</v>
      </c>
      <c r="I221" s="286">
        <v>1241.5999999999999</v>
      </c>
      <c r="J221" s="286">
        <v>0</v>
      </c>
      <c r="K221" s="286">
        <v>0</v>
      </c>
      <c r="L221" s="286">
        <v>0</v>
      </c>
      <c r="M221" s="286">
        <v>0</v>
      </c>
      <c r="N221" s="286">
        <v>1569</v>
      </c>
      <c r="O221" s="286">
        <v>36</v>
      </c>
      <c r="P221" s="286">
        <v>16603.38</v>
      </c>
      <c r="Q221" s="286">
        <v>3</v>
      </c>
    </row>
    <row r="222" spans="1:17" x14ac:dyDescent="0.2">
      <c r="A222" s="285">
        <v>556</v>
      </c>
      <c r="B222" s="285" t="s">
        <v>195</v>
      </c>
      <c r="C222" s="286">
        <v>32768</v>
      </c>
      <c r="D222" s="286">
        <v>6263</v>
      </c>
      <c r="E222" s="286">
        <v>3058.5</v>
      </c>
      <c r="F222" s="286">
        <v>4990</v>
      </c>
      <c r="G222" s="286">
        <v>12490</v>
      </c>
      <c r="H222" s="286">
        <v>140.58000000000001</v>
      </c>
      <c r="I222" s="286">
        <v>732</v>
      </c>
      <c r="J222" s="286">
        <v>0</v>
      </c>
      <c r="K222" s="286">
        <v>0</v>
      </c>
      <c r="L222" s="286">
        <v>0</v>
      </c>
      <c r="M222" s="286">
        <v>0</v>
      </c>
      <c r="N222" s="286">
        <v>845</v>
      </c>
      <c r="O222" s="286">
        <v>167</v>
      </c>
      <c r="P222" s="286">
        <v>30061.674999999999</v>
      </c>
      <c r="Q222" s="286">
        <v>1</v>
      </c>
    </row>
    <row r="223" spans="1:17" x14ac:dyDescent="0.2">
      <c r="A223" s="285">
        <v>1842</v>
      </c>
      <c r="B223" s="285" t="s">
        <v>204</v>
      </c>
      <c r="C223" s="286">
        <v>19391</v>
      </c>
      <c r="D223" s="286">
        <v>4144</v>
      </c>
      <c r="E223" s="286">
        <v>779.1</v>
      </c>
      <c r="F223" s="286">
        <v>660</v>
      </c>
      <c r="G223" s="286">
        <v>620</v>
      </c>
      <c r="H223" s="286">
        <v>0</v>
      </c>
      <c r="I223" s="286">
        <v>0</v>
      </c>
      <c r="J223" s="286">
        <v>0</v>
      </c>
      <c r="K223" s="286">
        <v>0</v>
      </c>
      <c r="L223" s="286">
        <v>0</v>
      </c>
      <c r="M223" s="286">
        <v>0</v>
      </c>
      <c r="N223" s="286">
        <v>4722</v>
      </c>
      <c r="O223" s="286">
        <v>216</v>
      </c>
      <c r="P223" s="286">
        <v>10495.358</v>
      </c>
      <c r="Q223" s="286">
        <v>12</v>
      </c>
    </row>
    <row r="224" spans="1:17" x14ac:dyDescent="0.2">
      <c r="A224" s="285">
        <v>1978</v>
      </c>
      <c r="B224" s="285" t="s">
        <v>692</v>
      </c>
      <c r="C224" s="286">
        <v>43858</v>
      </c>
      <c r="D224" s="286">
        <v>10157</v>
      </c>
      <c r="E224" s="286">
        <v>2202.6</v>
      </c>
      <c r="F224" s="286">
        <v>620</v>
      </c>
      <c r="G224" s="286">
        <v>1450</v>
      </c>
      <c r="H224" s="286">
        <v>0</v>
      </c>
      <c r="I224" s="286">
        <v>0</v>
      </c>
      <c r="J224" s="286">
        <v>0</v>
      </c>
      <c r="K224" s="286">
        <v>0</v>
      </c>
      <c r="L224" s="286">
        <v>0</v>
      </c>
      <c r="M224" s="286">
        <v>0</v>
      </c>
      <c r="N224" s="286">
        <v>18150</v>
      </c>
      <c r="O224" s="286">
        <v>1008</v>
      </c>
      <c r="P224" s="286">
        <v>6776.8919999999998</v>
      </c>
      <c r="Q224" s="286">
        <v>28</v>
      </c>
    </row>
    <row r="225" spans="1:17" x14ac:dyDescent="0.2">
      <c r="A225" s="285">
        <v>569</v>
      </c>
      <c r="B225" s="285" t="s">
        <v>218</v>
      </c>
      <c r="C225" s="286">
        <v>28628</v>
      </c>
      <c r="D225" s="286">
        <v>5586</v>
      </c>
      <c r="E225" s="286">
        <v>1602.3</v>
      </c>
      <c r="F225" s="286">
        <v>765</v>
      </c>
      <c r="G225" s="286">
        <v>1980</v>
      </c>
      <c r="H225" s="286">
        <v>0</v>
      </c>
      <c r="I225" s="286">
        <v>240.8</v>
      </c>
      <c r="J225" s="286">
        <v>0</v>
      </c>
      <c r="K225" s="286">
        <v>0</v>
      </c>
      <c r="L225" s="286">
        <v>0</v>
      </c>
      <c r="M225" s="286">
        <v>43.6</v>
      </c>
      <c r="N225" s="286">
        <v>7804</v>
      </c>
      <c r="O225" s="286">
        <v>1312</v>
      </c>
      <c r="P225" s="286">
        <v>6010.4970000000003</v>
      </c>
      <c r="Q225" s="286">
        <v>15</v>
      </c>
    </row>
    <row r="226" spans="1:17" x14ac:dyDescent="0.2">
      <c r="A226" s="285">
        <v>1930</v>
      </c>
      <c r="B226" s="285" t="s">
        <v>626</v>
      </c>
      <c r="C226" s="286">
        <v>84797</v>
      </c>
      <c r="D226" s="286">
        <v>15911</v>
      </c>
      <c r="E226" s="286">
        <v>7634.3</v>
      </c>
      <c r="F226" s="286">
        <v>8640</v>
      </c>
      <c r="G226" s="286">
        <v>69640</v>
      </c>
      <c r="H226" s="286">
        <v>1611.64</v>
      </c>
      <c r="I226" s="286">
        <v>3625.6</v>
      </c>
      <c r="J226" s="286">
        <v>0</v>
      </c>
      <c r="K226" s="286">
        <v>0</v>
      </c>
      <c r="L226" s="286">
        <v>0</v>
      </c>
      <c r="M226" s="286">
        <v>0</v>
      </c>
      <c r="N226" s="286">
        <v>7338</v>
      </c>
      <c r="O226" s="286">
        <v>1042</v>
      </c>
      <c r="P226" s="286">
        <v>79863.106</v>
      </c>
      <c r="Q226" s="286">
        <v>6</v>
      </c>
    </row>
    <row r="227" spans="1:17" x14ac:dyDescent="0.2">
      <c r="A227" s="285">
        <v>575</v>
      </c>
      <c r="B227" s="285" t="s">
        <v>224</v>
      </c>
      <c r="C227" s="286">
        <v>42859</v>
      </c>
      <c r="D227" s="286">
        <v>7896</v>
      </c>
      <c r="E227" s="286">
        <v>3249.8</v>
      </c>
      <c r="F227" s="286">
        <v>1075</v>
      </c>
      <c r="G227" s="286">
        <v>9460</v>
      </c>
      <c r="H227" s="286">
        <v>688.54</v>
      </c>
      <c r="I227" s="286">
        <v>1874.4</v>
      </c>
      <c r="J227" s="286">
        <v>0</v>
      </c>
      <c r="K227" s="286">
        <v>0</v>
      </c>
      <c r="L227" s="286">
        <v>0</v>
      </c>
      <c r="M227" s="286">
        <v>20.899999999999601</v>
      </c>
      <c r="N227" s="286">
        <v>5856</v>
      </c>
      <c r="O227" s="286">
        <v>102</v>
      </c>
      <c r="P227" s="286">
        <v>30375.82</v>
      </c>
      <c r="Q227" s="286">
        <v>7</v>
      </c>
    </row>
    <row r="228" spans="1:17" x14ac:dyDescent="0.2">
      <c r="A228" s="285">
        <v>579</v>
      </c>
      <c r="B228" s="285" t="s">
        <v>229</v>
      </c>
      <c r="C228" s="286">
        <v>24426</v>
      </c>
      <c r="D228" s="286">
        <v>5431</v>
      </c>
      <c r="E228" s="286">
        <v>1124.2</v>
      </c>
      <c r="F228" s="286">
        <v>905</v>
      </c>
      <c r="G228" s="286">
        <v>5290</v>
      </c>
      <c r="H228" s="286">
        <v>1705.78</v>
      </c>
      <c r="I228" s="286">
        <v>1583.2</v>
      </c>
      <c r="J228" s="286">
        <v>0</v>
      </c>
      <c r="K228" s="286">
        <v>0</v>
      </c>
      <c r="L228" s="286">
        <v>0</v>
      </c>
      <c r="M228" s="286">
        <v>0</v>
      </c>
      <c r="N228" s="286">
        <v>728</v>
      </c>
      <c r="O228" s="286">
        <v>69</v>
      </c>
      <c r="P228" s="286">
        <v>18877.41</v>
      </c>
      <c r="Q228" s="286">
        <v>1</v>
      </c>
    </row>
    <row r="229" spans="1:17" x14ac:dyDescent="0.2">
      <c r="A229" s="285">
        <v>590</v>
      </c>
      <c r="B229" s="285" t="s">
        <v>250</v>
      </c>
      <c r="C229" s="286">
        <v>32290</v>
      </c>
      <c r="D229" s="286">
        <v>6425</v>
      </c>
      <c r="E229" s="286">
        <v>2199.6</v>
      </c>
      <c r="F229" s="286">
        <v>1995</v>
      </c>
      <c r="G229" s="286">
        <v>12890</v>
      </c>
      <c r="H229" s="286">
        <v>269.27999999999997</v>
      </c>
      <c r="I229" s="286">
        <v>2540.8000000000002</v>
      </c>
      <c r="J229" s="286">
        <v>0</v>
      </c>
      <c r="K229" s="286">
        <v>0</v>
      </c>
      <c r="L229" s="286">
        <v>0</v>
      </c>
      <c r="M229" s="286">
        <v>0</v>
      </c>
      <c r="N229" s="286">
        <v>935</v>
      </c>
      <c r="O229" s="286">
        <v>144</v>
      </c>
      <c r="P229" s="286">
        <v>27679.655999999999</v>
      </c>
      <c r="Q229" s="286">
        <v>1</v>
      </c>
    </row>
    <row r="230" spans="1:17" x14ac:dyDescent="0.2">
      <c r="A230" s="285">
        <v>1926</v>
      </c>
      <c r="B230" s="285" t="s">
        <v>252</v>
      </c>
      <c r="C230" s="286">
        <v>54331</v>
      </c>
      <c r="D230" s="286">
        <v>13419</v>
      </c>
      <c r="E230" s="286">
        <v>1951.5</v>
      </c>
      <c r="F230" s="286">
        <v>4045</v>
      </c>
      <c r="G230" s="286">
        <v>5880</v>
      </c>
      <c r="H230" s="286">
        <v>628.02</v>
      </c>
      <c r="I230" s="286">
        <v>1056.8</v>
      </c>
      <c r="J230" s="286">
        <v>0</v>
      </c>
      <c r="K230" s="286">
        <v>0</v>
      </c>
      <c r="L230" s="286">
        <v>0</v>
      </c>
      <c r="M230" s="286">
        <v>185.8</v>
      </c>
      <c r="N230" s="286">
        <v>3696</v>
      </c>
      <c r="O230" s="286">
        <v>166</v>
      </c>
      <c r="P230" s="286">
        <v>31839.99</v>
      </c>
      <c r="Q230" s="286">
        <v>8</v>
      </c>
    </row>
    <row r="231" spans="1:17" x14ac:dyDescent="0.2">
      <c r="A231" s="285">
        <v>597</v>
      </c>
      <c r="B231" s="285" t="s">
        <v>262</v>
      </c>
      <c r="C231" s="286">
        <v>46241</v>
      </c>
      <c r="D231" s="286">
        <v>8458</v>
      </c>
      <c r="E231" s="286">
        <v>4402.3</v>
      </c>
      <c r="F231" s="286">
        <v>3305</v>
      </c>
      <c r="G231" s="286">
        <v>19500</v>
      </c>
      <c r="H231" s="286">
        <v>552.41999999999996</v>
      </c>
      <c r="I231" s="286">
        <v>1814.4</v>
      </c>
      <c r="J231" s="286">
        <v>0</v>
      </c>
      <c r="K231" s="286">
        <v>0</v>
      </c>
      <c r="L231" s="286">
        <v>0</v>
      </c>
      <c r="M231" s="286">
        <v>0</v>
      </c>
      <c r="N231" s="286">
        <v>2356</v>
      </c>
      <c r="O231" s="286">
        <v>170</v>
      </c>
      <c r="P231" s="286">
        <v>36726.627</v>
      </c>
      <c r="Q231" s="286">
        <v>3</v>
      </c>
    </row>
    <row r="232" spans="1:17" x14ac:dyDescent="0.2">
      <c r="A232" s="285">
        <v>603</v>
      </c>
      <c r="B232" s="285" t="s">
        <v>265</v>
      </c>
      <c r="C232" s="286">
        <v>53467</v>
      </c>
      <c r="D232" s="286">
        <v>10147</v>
      </c>
      <c r="E232" s="286">
        <v>6124.9</v>
      </c>
      <c r="F232" s="286">
        <v>6630</v>
      </c>
      <c r="G232" s="286">
        <v>11220</v>
      </c>
      <c r="H232" s="286">
        <v>1291.74</v>
      </c>
      <c r="I232" s="286">
        <v>1730.4</v>
      </c>
      <c r="J232" s="286">
        <v>0</v>
      </c>
      <c r="K232" s="286">
        <v>0</v>
      </c>
      <c r="L232" s="286">
        <v>1833.2</v>
      </c>
      <c r="M232" s="286">
        <v>0</v>
      </c>
      <c r="N232" s="286">
        <v>1398</v>
      </c>
      <c r="O232" s="286">
        <v>50</v>
      </c>
      <c r="P232" s="286">
        <v>84639.010999999999</v>
      </c>
      <c r="Q232" s="286">
        <v>2</v>
      </c>
    </row>
    <row r="233" spans="1:17" x14ac:dyDescent="0.2">
      <c r="A233" s="285">
        <v>599</v>
      </c>
      <c r="B233" s="285" t="s">
        <v>269</v>
      </c>
      <c r="C233" s="286">
        <v>644618</v>
      </c>
      <c r="D233" s="286">
        <v>123120</v>
      </c>
      <c r="E233" s="286">
        <v>91066.6</v>
      </c>
      <c r="F233" s="286">
        <v>178750</v>
      </c>
      <c r="G233" s="286">
        <v>1436200</v>
      </c>
      <c r="H233" s="286">
        <v>20291.513599999998</v>
      </c>
      <c r="I233" s="286">
        <v>26596.799999999999</v>
      </c>
      <c r="J233" s="286">
        <v>49826.400000000001</v>
      </c>
      <c r="K233" s="286">
        <v>4891.8999999999996</v>
      </c>
      <c r="L233" s="286">
        <v>0</v>
      </c>
      <c r="M233" s="286">
        <v>0</v>
      </c>
      <c r="N233" s="286">
        <v>21857</v>
      </c>
      <c r="O233" s="286">
        <v>7576</v>
      </c>
      <c r="P233" s="286">
        <v>1260127.68</v>
      </c>
      <c r="Q233" s="286">
        <v>11</v>
      </c>
    </row>
    <row r="234" spans="1:17" x14ac:dyDescent="0.2">
      <c r="A234" s="285">
        <v>606</v>
      </c>
      <c r="B234" s="285" t="s">
        <v>275</v>
      </c>
      <c r="C234" s="286">
        <v>77999</v>
      </c>
      <c r="D234" s="286">
        <v>14928</v>
      </c>
      <c r="E234" s="286">
        <v>9780.6</v>
      </c>
      <c r="F234" s="286">
        <v>16455</v>
      </c>
      <c r="G234" s="286">
        <v>51210</v>
      </c>
      <c r="H234" s="286">
        <v>1575.7</v>
      </c>
      <c r="I234" s="286">
        <v>3236</v>
      </c>
      <c r="J234" s="286">
        <v>855.19999999999902</v>
      </c>
      <c r="K234" s="286">
        <v>347.3</v>
      </c>
      <c r="L234" s="286">
        <v>0</v>
      </c>
      <c r="M234" s="286">
        <v>441.4</v>
      </c>
      <c r="N234" s="286">
        <v>1784</v>
      </c>
      <c r="O234" s="286">
        <v>202</v>
      </c>
      <c r="P234" s="286">
        <v>122175.144</v>
      </c>
      <c r="Q234" s="286">
        <v>2</v>
      </c>
    </row>
    <row r="235" spans="1:17" x14ac:dyDescent="0.2">
      <c r="A235" s="285">
        <v>518</v>
      </c>
      <c r="B235" s="285" t="s">
        <v>281</v>
      </c>
      <c r="C235" s="286">
        <v>537833</v>
      </c>
      <c r="D235" s="286">
        <v>109962</v>
      </c>
      <c r="E235" s="286">
        <v>63538</v>
      </c>
      <c r="F235" s="286">
        <v>138430</v>
      </c>
      <c r="G235" s="286">
        <v>994110</v>
      </c>
      <c r="H235" s="286">
        <v>12201.64</v>
      </c>
      <c r="I235" s="286">
        <v>21168.799999999999</v>
      </c>
      <c r="J235" s="286">
        <v>30863.4</v>
      </c>
      <c r="K235" s="286">
        <v>3337.5</v>
      </c>
      <c r="L235" s="286">
        <v>456.99999999998499</v>
      </c>
      <c r="M235" s="286">
        <v>3568.9</v>
      </c>
      <c r="N235" s="286">
        <v>8254</v>
      </c>
      <c r="O235" s="286">
        <v>356</v>
      </c>
      <c r="P235" s="286">
        <v>1295401.6000000001</v>
      </c>
      <c r="Q235" s="286">
        <v>3</v>
      </c>
    </row>
    <row r="236" spans="1:17" x14ac:dyDescent="0.2">
      <c r="A236" s="285">
        <v>610</v>
      </c>
      <c r="B236" s="285" t="s">
        <v>288</v>
      </c>
      <c r="C236" s="286">
        <v>25026</v>
      </c>
      <c r="D236" s="286">
        <v>5472</v>
      </c>
      <c r="E236" s="286">
        <v>2161.3000000000002</v>
      </c>
      <c r="F236" s="286">
        <v>1345</v>
      </c>
      <c r="G236" s="286">
        <v>9300</v>
      </c>
      <c r="H236" s="286">
        <v>1029.76</v>
      </c>
      <c r="I236" s="286">
        <v>276.8</v>
      </c>
      <c r="J236" s="286">
        <v>0</v>
      </c>
      <c r="K236" s="286">
        <v>0</v>
      </c>
      <c r="L236" s="286">
        <v>0</v>
      </c>
      <c r="M236" s="286">
        <v>0</v>
      </c>
      <c r="N236" s="286">
        <v>1282</v>
      </c>
      <c r="O236" s="286">
        <v>119</v>
      </c>
      <c r="P236" s="286">
        <v>19212.687000000002</v>
      </c>
      <c r="Q236" s="286">
        <v>1</v>
      </c>
    </row>
    <row r="237" spans="1:17" x14ac:dyDescent="0.2">
      <c r="A237" s="285">
        <v>1525</v>
      </c>
      <c r="B237" s="285" t="s">
        <v>307</v>
      </c>
      <c r="C237" s="286">
        <v>37061</v>
      </c>
      <c r="D237" s="286">
        <v>7652</v>
      </c>
      <c r="E237" s="286">
        <v>2273.1</v>
      </c>
      <c r="F237" s="286">
        <v>1160</v>
      </c>
      <c r="G237" s="286">
        <v>12720</v>
      </c>
      <c r="H237" s="286">
        <v>702.38</v>
      </c>
      <c r="I237" s="286">
        <v>1902.4</v>
      </c>
      <c r="J237" s="286">
        <v>0</v>
      </c>
      <c r="K237" s="286">
        <v>0</v>
      </c>
      <c r="L237" s="286">
        <v>0</v>
      </c>
      <c r="M237" s="286">
        <v>150.5</v>
      </c>
      <c r="N237" s="286">
        <v>2833</v>
      </c>
      <c r="O237" s="286">
        <v>515</v>
      </c>
      <c r="P237" s="286">
        <v>21861.858</v>
      </c>
      <c r="Q237" s="286">
        <v>8</v>
      </c>
    </row>
    <row r="238" spans="1:17" x14ac:dyDescent="0.2">
      <c r="A238" s="285">
        <v>622</v>
      </c>
      <c r="B238" s="285" t="s">
        <v>334</v>
      </c>
      <c r="C238" s="286">
        <v>72404</v>
      </c>
      <c r="D238" s="286">
        <v>13856</v>
      </c>
      <c r="E238" s="286">
        <v>8773</v>
      </c>
      <c r="F238" s="286">
        <v>11040</v>
      </c>
      <c r="G238" s="286">
        <v>51750</v>
      </c>
      <c r="H238" s="286">
        <v>1085.3</v>
      </c>
      <c r="I238" s="286">
        <v>3328.8</v>
      </c>
      <c r="J238" s="286">
        <v>0</v>
      </c>
      <c r="K238" s="286">
        <v>105</v>
      </c>
      <c r="L238" s="286">
        <v>0</v>
      </c>
      <c r="M238" s="286">
        <v>0</v>
      </c>
      <c r="N238" s="286">
        <v>2333</v>
      </c>
      <c r="O238" s="286">
        <v>336</v>
      </c>
      <c r="P238" s="286">
        <v>98290.5</v>
      </c>
      <c r="Q238" s="286">
        <v>1</v>
      </c>
    </row>
    <row r="239" spans="1:17" x14ac:dyDescent="0.2">
      <c r="A239" s="285">
        <v>626</v>
      </c>
      <c r="B239" s="285" t="s">
        <v>340</v>
      </c>
      <c r="C239" s="286">
        <v>25479</v>
      </c>
      <c r="D239" s="286">
        <v>5439</v>
      </c>
      <c r="E239" s="286">
        <v>1534.1</v>
      </c>
      <c r="F239" s="286">
        <v>1225</v>
      </c>
      <c r="G239" s="286">
        <v>4910</v>
      </c>
      <c r="H239" s="286">
        <v>0</v>
      </c>
      <c r="I239" s="286">
        <v>0</v>
      </c>
      <c r="J239" s="286">
        <v>0</v>
      </c>
      <c r="K239" s="286">
        <v>0</v>
      </c>
      <c r="L239" s="286">
        <v>0</v>
      </c>
      <c r="M239" s="286">
        <v>0</v>
      </c>
      <c r="N239" s="286">
        <v>1112</v>
      </c>
      <c r="O239" s="286">
        <v>44</v>
      </c>
      <c r="P239" s="286">
        <v>21307.647000000001</v>
      </c>
      <c r="Q239" s="286">
        <v>1</v>
      </c>
    </row>
    <row r="240" spans="1:17" x14ac:dyDescent="0.2">
      <c r="A240" s="285">
        <v>627</v>
      </c>
      <c r="B240" s="285" t="s">
        <v>345</v>
      </c>
      <c r="C240" s="286">
        <v>28316</v>
      </c>
      <c r="D240" s="286">
        <v>6008</v>
      </c>
      <c r="E240" s="286">
        <v>1892</v>
      </c>
      <c r="F240" s="286">
        <v>1800</v>
      </c>
      <c r="G240" s="286">
        <v>8340</v>
      </c>
      <c r="H240" s="286">
        <v>0</v>
      </c>
      <c r="I240" s="286">
        <v>764</v>
      </c>
      <c r="J240" s="286">
        <v>0</v>
      </c>
      <c r="K240" s="286">
        <v>0</v>
      </c>
      <c r="L240" s="286">
        <v>0</v>
      </c>
      <c r="M240" s="286">
        <v>0</v>
      </c>
      <c r="N240" s="286">
        <v>2781</v>
      </c>
      <c r="O240" s="286">
        <v>159</v>
      </c>
      <c r="P240" s="286">
        <v>18615.5</v>
      </c>
      <c r="Q240" s="286">
        <v>3</v>
      </c>
    </row>
    <row r="241" spans="1:17" x14ac:dyDescent="0.2">
      <c r="A241" s="285">
        <v>629</v>
      </c>
      <c r="B241" s="285" t="s">
        <v>347</v>
      </c>
      <c r="C241" s="286">
        <v>26211</v>
      </c>
      <c r="D241" s="286">
        <v>5653</v>
      </c>
      <c r="E241" s="286">
        <v>1511.9</v>
      </c>
      <c r="F241" s="286">
        <v>995</v>
      </c>
      <c r="G241" s="286">
        <v>4840</v>
      </c>
      <c r="H241" s="286">
        <v>0</v>
      </c>
      <c r="I241" s="286">
        <v>1507.2</v>
      </c>
      <c r="J241" s="286">
        <v>0</v>
      </c>
      <c r="K241" s="286">
        <v>0</v>
      </c>
      <c r="L241" s="286">
        <v>0</v>
      </c>
      <c r="M241" s="286">
        <v>0</v>
      </c>
      <c r="N241" s="286">
        <v>5134</v>
      </c>
      <c r="O241" s="286">
        <v>175</v>
      </c>
      <c r="P241" s="286">
        <v>17707.053</v>
      </c>
      <c r="Q241" s="286">
        <v>2</v>
      </c>
    </row>
    <row r="242" spans="1:17" x14ac:dyDescent="0.2">
      <c r="A242" s="285">
        <v>1783</v>
      </c>
      <c r="B242" s="285" t="s">
        <v>355</v>
      </c>
      <c r="C242" s="286">
        <v>108603</v>
      </c>
      <c r="D242" s="286">
        <v>21990</v>
      </c>
      <c r="E242" s="286">
        <v>7533.4</v>
      </c>
      <c r="F242" s="286">
        <v>4600</v>
      </c>
      <c r="G242" s="286">
        <v>96520</v>
      </c>
      <c r="H242" s="286">
        <v>1509.88</v>
      </c>
      <c r="I242" s="286">
        <v>3404.8</v>
      </c>
      <c r="J242" s="286">
        <v>0</v>
      </c>
      <c r="K242" s="286">
        <v>0</v>
      </c>
      <c r="L242" s="286">
        <v>0</v>
      </c>
      <c r="M242" s="286">
        <v>0</v>
      </c>
      <c r="N242" s="286">
        <v>8087</v>
      </c>
      <c r="O242" s="286">
        <v>232</v>
      </c>
      <c r="P242" s="286">
        <v>63596.063999999998</v>
      </c>
      <c r="Q242" s="286">
        <v>6</v>
      </c>
    </row>
    <row r="243" spans="1:17" x14ac:dyDescent="0.2">
      <c r="A243" s="285">
        <v>614</v>
      </c>
      <c r="B243" s="285" t="s">
        <v>357</v>
      </c>
      <c r="C243" s="286">
        <v>14626</v>
      </c>
      <c r="D243" s="286">
        <v>2407</v>
      </c>
      <c r="E243" s="286">
        <v>850.8</v>
      </c>
      <c r="F243" s="286">
        <v>305</v>
      </c>
      <c r="G243" s="286">
        <v>890</v>
      </c>
      <c r="H243" s="286">
        <v>487.86</v>
      </c>
      <c r="I243" s="286">
        <v>0</v>
      </c>
      <c r="J243" s="286">
        <v>0</v>
      </c>
      <c r="K243" s="286">
        <v>0</v>
      </c>
      <c r="L243" s="286">
        <v>0</v>
      </c>
      <c r="M243" s="286">
        <v>0</v>
      </c>
      <c r="N243" s="286">
        <v>5319</v>
      </c>
      <c r="O243" s="286">
        <v>520</v>
      </c>
      <c r="P243" s="286">
        <v>4339.3220000000001</v>
      </c>
      <c r="Q243" s="286">
        <v>6</v>
      </c>
    </row>
    <row r="244" spans="1:17" x14ac:dyDescent="0.2">
      <c r="A244" s="285">
        <v>637</v>
      </c>
      <c r="B244" s="285" t="s">
        <v>377</v>
      </c>
      <c r="C244" s="286">
        <v>124944</v>
      </c>
      <c r="D244" s="286">
        <v>25550</v>
      </c>
      <c r="E244" s="286">
        <v>9951.7999999999993</v>
      </c>
      <c r="F244" s="286">
        <v>16385</v>
      </c>
      <c r="G244" s="286">
        <v>134530</v>
      </c>
      <c r="H244" s="286">
        <v>3487.3018000000002</v>
      </c>
      <c r="I244" s="286">
        <v>6099.2</v>
      </c>
      <c r="J244" s="286">
        <v>0</v>
      </c>
      <c r="K244" s="286">
        <v>0</v>
      </c>
      <c r="L244" s="286">
        <v>0</v>
      </c>
      <c r="M244" s="286">
        <v>0</v>
      </c>
      <c r="N244" s="286">
        <v>3451</v>
      </c>
      <c r="O244" s="286">
        <v>254</v>
      </c>
      <c r="P244" s="286">
        <v>142140.024</v>
      </c>
      <c r="Q244" s="286">
        <v>1</v>
      </c>
    </row>
    <row r="245" spans="1:17" x14ac:dyDescent="0.2">
      <c r="A245" s="285">
        <v>638</v>
      </c>
      <c r="B245" s="285" t="s">
        <v>378</v>
      </c>
      <c r="C245" s="286">
        <v>8450</v>
      </c>
      <c r="D245" s="286">
        <v>1602</v>
      </c>
      <c r="E245" s="286">
        <v>466.2</v>
      </c>
      <c r="F245" s="286">
        <v>300</v>
      </c>
      <c r="G245" s="286">
        <v>160</v>
      </c>
      <c r="H245" s="286">
        <v>0</v>
      </c>
      <c r="I245" s="286">
        <v>0</v>
      </c>
      <c r="J245" s="286">
        <v>0</v>
      </c>
      <c r="K245" s="286">
        <v>0</v>
      </c>
      <c r="L245" s="286">
        <v>0</v>
      </c>
      <c r="M245" s="286">
        <v>0</v>
      </c>
      <c r="N245" s="286">
        <v>2120</v>
      </c>
      <c r="O245" s="286">
        <v>76</v>
      </c>
      <c r="P245" s="286">
        <v>2825.848</v>
      </c>
      <c r="Q245" s="286">
        <v>4</v>
      </c>
    </row>
    <row r="246" spans="1:17" x14ac:dyDescent="0.2">
      <c r="A246" s="285">
        <v>1892</v>
      </c>
      <c r="B246" s="285" t="s">
        <v>477</v>
      </c>
      <c r="C246" s="286">
        <v>42762</v>
      </c>
      <c r="D246" s="286">
        <v>9384</v>
      </c>
      <c r="E246" s="286">
        <v>2389.8000000000002</v>
      </c>
      <c r="F246" s="286">
        <v>2320</v>
      </c>
      <c r="G246" s="286">
        <v>3920</v>
      </c>
      <c r="H246" s="286">
        <v>0</v>
      </c>
      <c r="I246" s="286">
        <v>664</v>
      </c>
      <c r="J246" s="286">
        <v>0</v>
      </c>
      <c r="K246" s="286">
        <v>0</v>
      </c>
      <c r="L246" s="286">
        <v>0</v>
      </c>
      <c r="M246" s="286">
        <v>118.3</v>
      </c>
      <c r="N246" s="286">
        <v>5817</v>
      </c>
      <c r="O246" s="286">
        <v>588</v>
      </c>
      <c r="P246" s="286">
        <v>21029.366000000002</v>
      </c>
      <c r="Q246" s="286">
        <v>12</v>
      </c>
    </row>
    <row r="247" spans="1:17" x14ac:dyDescent="0.2">
      <c r="A247" s="285">
        <v>642</v>
      </c>
      <c r="B247" s="285" t="s">
        <v>383</v>
      </c>
      <c r="C247" s="286">
        <v>44639</v>
      </c>
      <c r="D247" s="286">
        <v>8781</v>
      </c>
      <c r="E247" s="286">
        <v>4392</v>
      </c>
      <c r="F247" s="286">
        <v>4465</v>
      </c>
      <c r="G247" s="286">
        <v>21650</v>
      </c>
      <c r="H247" s="286">
        <v>526.67999999999995</v>
      </c>
      <c r="I247" s="286">
        <v>2651.2</v>
      </c>
      <c r="J247" s="286">
        <v>0</v>
      </c>
      <c r="K247" s="286">
        <v>0</v>
      </c>
      <c r="L247" s="286">
        <v>0</v>
      </c>
      <c r="M247" s="286">
        <v>171.3</v>
      </c>
      <c r="N247" s="286">
        <v>2028</v>
      </c>
      <c r="O247" s="286">
        <v>249</v>
      </c>
      <c r="P247" s="286">
        <v>42271.199999999997</v>
      </c>
      <c r="Q247" s="286">
        <v>3</v>
      </c>
    </row>
    <row r="248" spans="1:17" x14ac:dyDescent="0.2">
      <c r="A248" s="285">
        <v>654</v>
      </c>
      <c r="B248" s="285" t="s">
        <v>48</v>
      </c>
      <c r="C248" s="286">
        <v>22800</v>
      </c>
      <c r="D248" s="286">
        <v>4817</v>
      </c>
      <c r="E248" s="286">
        <v>1642.8</v>
      </c>
      <c r="F248" s="286">
        <v>335</v>
      </c>
      <c r="G248" s="286">
        <v>5330</v>
      </c>
      <c r="H248" s="286">
        <v>0</v>
      </c>
      <c r="I248" s="286">
        <v>0</v>
      </c>
      <c r="J248" s="286">
        <v>0</v>
      </c>
      <c r="K248" s="286">
        <v>0</v>
      </c>
      <c r="L248" s="286">
        <v>0</v>
      </c>
      <c r="M248" s="286">
        <v>0</v>
      </c>
      <c r="N248" s="286">
        <v>14140</v>
      </c>
      <c r="O248" s="286">
        <v>279</v>
      </c>
      <c r="P248" s="286">
        <v>3251.84</v>
      </c>
      <c r="Q248" s="286">
        <v>18</v>
      </c>
    </row>
    <row r="249" spans="1:17" x14ac:dyDescent="0.2">
      <c r="A249" s="285">
        <v>664</v>
      </c>
      <c r="B249" s="285" t="s">
        <v>112</v>
      </c>
      <c r="C249" s="286">
        <v>37653</v>
      </c>
      <c r="D249" s="286">
        <v>6813</v>
      </c>
      <c r="E249" s="286">
        <v>3988</v>
      </c>
      <c r="F249" s="286">
        <v>1445</v>
      </c>
      <c r="G249" s="286">
        <v>49880</v>
      </c>
      <c r="H249" s="286">
        <v>3340.82</v>
      </c>
      <c r="I249" s="286">
        <v>4589.6000000000004</v>
      </c>
      <c r="J249" s="286">
        <v>0</v>
      </c>
      <c r="K249" s="286">
        <v>0</v>
      </c>
      <c r="L249" s="286">
        <v>0</v>
      </c>
      <c r="M249" s="286">
        <v>0</v>
      </c>
      <c r="N249" s="286">
        <v>9266</v>
      </c>
      <c r="O249" s="286">
        <v>618</v>
      </c>
      <c r="P249" s="286">
        <v>24701.32</v>
      </c>
      <c r="Q249" s="286">
        <v>7</v>
      </c>
    </row>
    <row r="250" spans="1:17" x14ac:dyDescent="0.2">
      <c r="A250" s="285">
        <v>677</v>
      </c>
      <c r="B250" s="285" t="s">
        <v>157</v>
      </c>
      <c r="C250" s="286">
        <v>27524</v>
      </c>
      <c r="D250" s="286">
        <v>4570</v>
      </c>
      <c r="E250" s="286">
        <v>2477</v>
      </c>
      <c r="F250" s="286">
        <v>430</v>
      </c>
      <c r="G250" s="286">
        <v>21070</v>
      </c>
      <c r="H250" s="286">
        <v>308.88</v>
      </c>
      <c r="I250" s="286">
        <v>1022.4</v>
      </c>
      <c r="J250" s="286">
        <v>0</v>
      </c>
      <c r="K250" s="286">
        <v>0</v>
      </c>
      <c r="L250" s="286">
        <v>0</v>
      </c>
      <c r="M250" s="286">
        <v>0</v>
      </c>
      <c r="N250" s="286">
        <v>20117</v>
      </c>
      <c r="O250" s="286">
        <v>406</v>
      </c>
      <c r="P250" s="286">
        <v>6878.73</v>
      </c>
      <c r="Q250" s="286">
        <v>16</v>
      </c>
    </row>
    <row r="251" spans="1:17" x14ac:dyDescent="0.2">
      <c r="A251" s="285">
        <v>678</v>
      </c>
      <c r="B251" s="285" t="s">
        <v>160</v>
      </c>
      <c r="C251" s="286">
        <v>12785</v>
      </c>
      <c r="D251" s="286">
        <v>2861</v>
      </c>
      <c r="E251" s="286">
        <v>675</v>
      </c>
      <c r="F251" s="286">
        <v>225</v>
      </c>
      <c r="G251" s="286">
        <v>6150</v>
      </c>
      <c r="H251" s="286">
        <v>462.96</v>
      </c>
      <c r="I251" s="286">
        <v>300.8</v>
      </c>
      <c r="J251" s="286">
        <v>0</v>
      </c>
      <c r="K251" s="286">
        <v>0</v>
      </c>
      <c r="L251" s="286">
        <v>0</v>
      </c>
      <c r="M251" s="286">
        <v>376</v>
      </c>
      <c r="N251" s="286">
        <v>3706</v>
      </c>
      <c r="O251" s="286">
        <v>110</v>
      </c>
      <c r="P251" s="286">
        <v>3588.78</v>
      </c>
      <c r="Q251" s="286">
        <v>4</v>
      </c>
    </row>
    <row r="252" spans="1:17" x14ac:dyDescent="0.2">
      <c r="A252" s="285">
        <v>687</v>
      </c>
      <c r="B252" s="285" t="s">
        <v>202</v>
      </c>
      <c r="C252" s="286">
        <v>48544</v>
      </c>
      <c r="D252" s="286">
        <v>9495</v>
      </c>
      <c r="E252" s="286">
        <v>4989.6000000000004</v>
      </c>
      <c r="F252" s="286">
        <v>2515</v>
      </c>
      <c r="G252" s="286">
        <v>68750</v>
      </c>
      <c r="H252" s="286">
        <v>1667.04</v>
      </c>
      <c r="I252" s="286">
        <v>3497.6</v>
      </c>
      <c r="J252" s="286">
        <v>0</v>
      </c>
      <c r="K252" s="286">
        <v>0</v>
      </c>
      <c r="L252" s="286">
        <v>0</v>
      </c>
      <c r="M252" s="286">
        <v>0</v>
      </c>
      <c r="N252" s="286">
        <v>4839</v>
      </c>
      <c r="O252" s="286">
        <v>465</v>
      </c>
      <c r="P252" s="286">
        <v>41575.56</v>
      </c>
      <c r="Q252" s="286">
        <v>4</v>
      </c>
    </row>
    <row r="253" spans="1:17" x14ac:dyDescent="0.2">
      <c r="A253" s="285">
        <v>1695</v>
      </c>
      <c r="B253" s="285" t="s">
        <v>221</v>
      </c>
      <c r="C253" s="286">
        <v>7308</v>
      </c>
      <c r="D253" s="286">
        <v>1140</v>
      </c>
      <c r="E253" s="286">
        <v>510.2</v>
      </c>
      <c r="F253" s="286">
        <v>95</v>
      </c>
      <c r="G253" s="286">
        <v>420</v>
      </c>
      <c r="H253" s="286">
        <v>89.96</v>
      </c>
      <c r="I253" s="286">
        <v>0</v>
      </c>
      <c r="J253" s="286">
        <v>0</v>
      </c>
      <c r="K253" s="286">
        <v>0</v>
      </c>
      <c r="L253" s="286">
        <v>0</v>
      </c>
      <c r="M253" s="286">
        <v>0</v>
      </c>
      <c r="N253" s="286">
        <v>8599</v>
      </c>
      <c r="O253" s="286">
        <v>720</v>
      </c>
      <c r="P253" s="286">
        <v>1370.626</v>
      </c>
      <c r="Q253" s="286">
        <v>13</v>
      </c>
    </row>
    <row r="254" spans="1:17" x14ac:dyDescent="0.2">
      <c r="A254" s="285">
        <v>703</v>
      </c>
      <c r="B254" s="285" t="s">
        <v>256</v>
      </c>
      <c r="C254" s="286">
        <v>22678</v>
      </c>
      <c r="D254" s="286">
        <v>5653</v>
      </c>
      <c r="E254" s="286">
        <v>1706.1</v>
      </c>
      <c r="F254" s="286">
        <v>535</v>
      </c>
      <c r="G254" s="286">
        <v>5260</v>
      </c>
      <c r="H254" s="286">
        <v>132.66</v>
      </c>
      <c r="I254" s="286">
        <v>670.4</v>
      </c>
      <c r="J254" s="286">
        <v>0</v>
      </c>
      <c r="K254" s="286">
        <v>0</v>
      </c>
      <c r="L254" s="286">
        <v>0</v>
      </c>
      <c r="M254" s="286">
        <v>0</v>
      </c>
      <c r="N254" s="286">
        <v>10176</v>
      </c>
      <c r="O254" s="286">
        <v>1186</v>
      </c>
      <c r="P254" s="286">
        <v>4725.2479999999996</v>
      </c>
      <c r="Q254" s="286">
        <v>12</v>
      </c>
    </row>
    <row r="255" spans="1:17" x14ac:dyDescent="0.2">
      <c r="A255" s="285">
        <v>1676</v>
      </c>
      <c r="B255" s="285" t="s">
        <v>280</v>
      </c>
      <c r="C255" s="286">
        <v>33779</v>
      </c>
      <c r="D255" s="286">
        <v>5870</v>
      </c>
      <c r="E255" s="286">
        <v>2553.4</v>
      </c>
      <c r="F255" s="286">
        <v>495</v>
      </c>
      <c r="G255" s="286">
        <v>5690</v>
      </c>
      <c r="H255" s="286">
        <v>178.2</v>
      </c>
      <c r="I255" s="286">
        <v>705.6</v>
      </c>
      <c r="J255" s="286">
        <v>0</v>
      </c>
      <c r="K255" s="286">
        <v>0</v>
      </c>
      <c r="L255" s="286">
        <v>0</v>
      </c>
      <c r="M255" s="286">
        <v>0</v>
      </c>
      <c r="N255" s="286">
        <v>22863</v>
      </c>
      <c r="O255" s="286">
        <v>7313</v>
      </c>
      <c r="P255" s="286">
        <v>10420.541999999999</v>
      </c>
      <c r="Q255" s="286">
        <v>24</v>
      </c>
    </row>
    <row r="256" spans="1:17" x14ac:dyDescent="0.2">
      <c r="A256" s="285">
        <v>1714</v>
      </c>
      <c r="B256" s="285" t="s">
        <v>290</v>
      </c>
      <c r="C256" s="286">
        <v>23386</v>
      </c>
      <c r="D256" s="286">
        <v>3659</v>
      </c>
      <c r="E256" s="286">
        <v>2017.4</v>
      </c>
      <c r="F256" s="286">
        <v>405</v>
      </c>
      <c r="G256" s="286">
        <v>8360</v>
      </c>
      <c r="H256" s="286">
        <v>0</v>
      </c>
      <c r="I256" s="286">
        <v>633.6</v>
      </c>
      <c r="J256" s="286">
        <v>0</v>
      </c>
      <c r="K256" s="286">
        <v>0</v>
      </c>
      <c r="L256" s="286">
        <v>0</v>
      </c>
      <c r="M256" s="286">
        <v>0</v>
      </c>
      <c r="N256" s="286">
        <v>27879</v>
      </c>
      <c r="O256" s="286">
        <v>484</v>
      </c>
      <c r="P256" s="286">
        <v>7663.768</v>
      </c>
      <c r="Q256" s="286">
        <v>25</v>
      </c>
    </row>
    <row r="257" spans="1:17" x14ac:dyDescent="0.2">
      <c r="A257" s="285">
        <v>715</v>
      </c>
      <c r="B257" s="285" t="s">
        <v>304</v>
      </c>
      <c r="C257" s="286">
        <v>54589</v>
      </c>
      <c r="D257" s="286">
        <v>9592</v>
      </c>
      <c r="E257" s="286">
        <v>5707.7</v>
      </c>
      <c r="F257" s="286">
        <v>2780</v>
      </c>
      <c r="G257" s="286">
        <v>50990</v>
      </c>
      <c r="H257" s="286">
        <v>1260.08</v>
      </c>
      <c r="I257" s="286">
        <v>1993.6</v>
      </c>
      <c r="J257" s="286">
        <v>0</v>
      </c>
      <c r="K257" s="286">
        <v>0</v>
      </c>
      <c r="L257" s="286">
        <v>0</v>
      </c>
      <c r="M257" s="286">
        <v>0</v>
      </c>
      <c r="N257" s="286">
        <v>25004</v>
      </c>
      <c r="O257" s="286">
        <v>1279</v>
      </c>
      <c r="P257" s="286">
        <v>23598.003000000001</v>
      </c>
      <c r="Q257" s="286">
        <v>26</v>
      </c>
    </row>
    <row r="258" spans="1:17" x14ac:dyDescent="0.2">
      <c r="A258" s="285">
        <v>716</v>
      </c>
      <c r="B258" s="285" t="s">
        <v>308</v>
      </c>
      <c r="C258" s="286">
        <v>25780</v>
      </c>
      <c r="D258" s="286">
        <v>5781</v>
      </c>
      <c r="E258" s="286">
        <v>2045.1</v>
      </c>
      <c r="F258" s="286">
        <v>530</v>
      </c>
      <c r="G258" s="286">
        <v>2670</v>
      </c>
      <c r="H258" s="286">
        <v>130.62</v>
      </c>
      <c r="I258" s="286">
        <v>252</v>
      </c>
      <c r="J258" s="286">
        <v>0</v>
      </c>
      <c r="K258" s="286">
        <v>0</v>
      </c>
      <c r="L258" s="286">
        <v>0</v>
      </c>
      <c r="M258" s="286">
        <v>0</v>
      </c>
      <c r="N258" s="286">
        <v>14685</v>
      </c>
      <c r="O258" s="286">
        <v>1549</v>
      </c>
      <c r="P258" s="286">
        <v>5378.3239999999996</v>
      </c>
      <c r="Q258" s="286">
        <v>10</v>
      </c>
    </row>
    <row r="259" spans="1:17" x14ac:dyDescent="0.2">
      <c r="A259" s="285">
        <v>717</v>
      </c>
      <c r="B259" s="285" t="s">
        <v>327</v>
      </c>
      <c r="C259" s="286">
        <v>21835</v>
      </c>
      <c r="D259" s="286">
        <v>4061</v>
      </c>
      <c r="E259" s="286">
        <v>922.8</v>
      </c>
      <c r="F259" s="286">
        <v>220</v>
      </c>
      <c r="G259" s="286">
        <v>3260</v>
      </c>
      <c r="H259" s="286">
        <v>0</v>
      </c>
      <c r="I259" s="286">
        <v>0</v>
      </c>
      <c r="J259" s="286">
        <v>0</v>
      </c>
      <c r="K259" s="286">
        <v>0</v>
      </c>
      <c r="L259" s="286">
        <v>0</v>
      </c>
      <c r="M259" s="286">
        <v>0</v>
      </c>
      <c r="N259" s="286">
        <v>13303</v>
      </c>
      <c r="O259" s="286">
        <v>1194</v>
      </c>
      <c r="P259" s="286">
        <v>5121.6760000000004</v>
      </c>
      <c r="Q259" s="286">
        <v>14</v>
      </c>
    </row>
    <row r="260" spans="1:17" x14ac:dyDescent="0.2">
      <c r="A260" s="285">
        <v>718</v>
      </c>
      <c r="B260" s="285" t="s">
        <v>337</v>
      </c>
      <c r="C260" s="286">
        <v>44371</v>
      </c>
      <c r="D260" s="286">
        <v>7829</v>
      </c>
      <c r="E260" s="286">
        <v>5369.7</v>
      </c>
      <c r="F260" s="286">
        <v>3575</v>
      </c>
      <c r="G260" s="286">
        <v>67050</v>
      </c>
      <c r="H260" s="286">
        <v>93.06</v>
      </c>
      <c r="I260" s="286">
        <v>1182.4000000000001</v>
      </c>
      <c r="J260" s="286">
        <v>0</v>
      </c>
      <c r="K260" s="286">
        <v>0</v>
      </c>
      <c r="L260" s="286">
        <v>0</v>
      </c>
      <c r="M260" s="286">
        <v>0</v>
      </c>
      <c r="N260" s="286">
        <v>3437</v>
      </c>
      <c r="O260" s="286">
        <v>516</v>
      </c>
      <c r="P260" s="286">
        <v>45215.586000000003</v>
      </c>
      <c r="Q260" s="286">
        <v>3</v>
      </c>
    </row>
    <row r="261" spans="1:17" x14ac:dyDescent="0.2">
      <c r="A261" s="285">
        <v>1723</v>
      </c>
      <c r="B261" s="285" t="s">
        <v>11</v>
      </c>
      <c r="C261" s="286">
        <v>10149</v>
      </c>
      <c r="D261" s="286">
        <v>1897</v>
      </c>
      <c r="E261" s="286">
        <v>490.9</v>
      </c>
      <c r="F261" s="286">
        <v>125</v>
      </c>
      <c r="G261" s="286">
        <v>350</v>
      </c>
      <c r="H261" s="286">
        <v>0</v>
      </c>
      <c r="I261" s="286">
        <v>0</v>
      </c>
      <c r="J261" s="286">
        <v>0</v>
      </c>
      <c r="K261" s="286">
        <v>0</v>
      </c>
      <c r="L261" s="286">
        <v>0</v>
      </c>
      <c r="M261" s="286">
        <v>0</v>
      </c>
      <c r="N261" s="286">
        <v>9298</v>
      </c>
      <c r="O261" s="286">
        <v>54</v>
      </c>
      <c r="P261" s="286">
        <v>1413.91</v>
      </c>
      <c r="Q261" s="286">
        <v>8</v>
      </c>
    </row>
    <row r="262" spans="1:17" x14ac:dyDescent="0.2">
      <c r="A262" s="285">
        <v>1959</v>
      </c>
      <c r="B262" s="285" t="s">
        <v>693</v>
      </c>
      <c r="C262" s="286">
        <v>55386</v>
      </c>
      <c r="D262" s="286">
        <v>12090</v>
      </c>
      <c r="E262" s="286">
        <v>3460.8</v>
      </c>
      <c r="F262" s="286">
        <v>710</v>
      </c>
      <c r="G262" s="286">
        <v>4900</v>
      </c>
      <c r="H262" s="286">
        <v>97.02</v>
      </c>
      <c r="I262" s="286">
        <v>1656</v>
      </c>
      <c r="J262" s="286">
        <v>0</v>
      </c>
      <c r="K262" s="286">
        <v>0</v>
      </c>
      <c r="L262" s="286">
        <v>0</v>
      </c>
      <c r="M262" s="286">
        <v>0</v>
      </c>
      <c r="N262" s="286">
        <v>19961</v>
      </c>
      <c r="O262" s="286">
        <v>2703</v>
      </c>
      <c r="P262" s="286">
        <v>11226</v>
      </c>
      <c r="Q262" s="286">
        <v>24</v>
      </c>
    </row>
    <row r="263" spans="1:17" x14ac:dyDescent="0.2">
      <c r="A263" s="285">
        <v>743</v>
      </c>
      <c r="B263" s="285" t="s">
        <v>20</v>
      </c>
      <c r="C263" s="286">
        <v>16710</v>
      </c>
      <c r="D263" s="286">
        <v>3198</v>
      </c>
      <c r="E263" s="286">
        <v>1472</v>
      </c>
      <c r="F263" s="286">
        <v>285</v>
      </c>
      <c r="G263" s="286">
        <v>8070</v>
      </c>
      <c r="H263" s="286">
        <v>0</v>
      </c>
      <c r="I263" s="286">
        <v>833.6</v>
      </c>
      <c r="J263" s="286">
        <v>0</v>
      </c>
      <c r="K263" s="286">
        <v>0</v>
      </c>
      <c r="L263" s="286">
        <v>0</v>
      </c>
      <c r="M263" s="286">
        <v>0</v>
      </c>
      <c r="N263" s="286">
        <v>7024</v>
      </c>
      <c r="O263" s="286">
        <v>110</v>
      </c>
      <c r="P263" s="286">
        <v>6556.64</v>
      </c>
      <c r="Q263" s="286">
        <v>2</v>
      </c>
    </row>
    <row r="264" spans="1:17" x14ac:dyDescent="0.2">
      <c r="A264" s="285">
        <v>744</v>
      </c>
      <c r="B264" s="285" t="s">
        <v>21</v>
      </c>
      <c r="C264" s="286">
        <v>6847</v>
      </c>
      <c r="D264" s="286">
        <v>1141</v>
      </c>
      <c r="E264" s="286">
        <v>569.1</v>
      </c>
      <c r="F264" s="286">
        <v>110</v>
      </c>
      <c r="G264" s="286">
        <v>450</v>
      </c>
      <c r="H264" s="286">
        <v>0</v>
      </c>
      <c r="I264" s="286">
        <v>178.4</v>
      </c>
      <c r="J264" s="286">
        <v>0</v>
      </c>
      <c r="K264" s="286">
        <v>0</v>
      </c>
      <c r="L264" s="286">
        <v>0</v>
      </c>
      <c r="M264" s="286">
        <v>0</v>
      </c>
      <c r="N264" s="286">
        <v>7610</v>
      </c>
      <c r="O264" s="286">
        <v>18</v>
      </c>
      <c r="P264" s="286">
        <v>1293.2639999999999</v>
      </c>
      <c r="Q264" s="286">
        <v>6</v>
      </c>
    </row>
    <row r="265" spans="1:17" x14ac:dyDescent="0.2">
      <c r="A265" s="285">
        <v>1724</v>
      </c>
      <c r="B265" s="285" t="s">
        <v>31</v>
      </c>
      <c r="C265" s="286">
        <v>18491</v>
      </c>
      <c r="D265" s="286">
        <v>3424</v>
      </c>
      <c r="E265" s="286">
        <v>1000.3</v>
      </c>
      <c r="F265" s="286">
        <v>185</v>
      </c>
      <c r="G265" s="286">
        <v>3400</v>
      </c>
      <c r="H265" s="286">
        <v>0</v>
      </c>
      <c r="I265" s="286">
        <v>0</v>
      </c>
      <c r="J265" s="286">
        <v>0</v>
      </c>
      <c r="K265" s="286">
        <v>0</v>
      </c>
      <c r="L265" s="286">
        <v>0</v>
      </c>
      <c r="M265" s="286">
        <v>0</v>
      </c>
      <c r="N265" s="286">
        <v>10105</v>
      </c>
      <c r="O265" s="286">
        <v>71</v>
      </c>
      <c r="P265" s="286">
        <v>4362.2070000000003</v>
      </c>
      <c r="Q265" s="286">
        <v>9</v>
      </c>
    </row>
    <row r="266" spans="1:17" x14ac:dyDescent="0.2">
      <c r="A266" s="285">
        <v>748</v>
      </c>
      <c r="B266" s="285" t="s">
        <v>34</v>
      </c>
      <c r="C266" s="286">
        <v>66811</v>
      </c>
      <c r="D266" s="286">
        <v>12307</v>
      </c>
      <c r="E266" s="286">
        <v>6522.5</v>
      </c>
      <c r="F266" s="286">
        <v>7985</v>
      </c>
      <c r="G266" s="286">
        <v>83640</v>
      </c>
      <c r="H266" s="286">
        <v>2481.3000000000002</v>
      </c>
      <c r="I266" s="286">
        <v>4435.2</v>
      </c>
      <c r="J266" s="286">
        <v>0</v>
      </c>
      <c r="K266" s="286">
        <v>0</v>
      </c>
      <c r="L266" s="286">
        <v>0</v>
      </c>
      <c r="M266" s="286">
        <v>0</v>
      </c>
      <c r="N266" s="286">
        <v>7989</v>
      </c>
      <c r="O266" s="286">
        <v>1324</v>
      </c>
      <c r="P266" s="286">
        <v>56328.525000000001</v>
      </c>
      <c r="Q266" s="286">
        <v>8</v>
      </c>
    </row>
    <row r="267" spans="1:17" x14ac:dyDescent="0.2">
      <c r="A267" s="285">
        <v>1721</v>
      </c>
      <c r="B267" s="285" t="s">
        <v>36</v>
      </c>
      <c r="C267" s="286">
        <v>30806</v>
      </c>
      <c r="D267" s="286">
        <v>6184</v>
      </c>
      <c r="E267" s="286">
        <v>1934.8</v>
      </c>
      <c r="F267" s="286">
        <v>490</v>
      </c>
      <c r="G267" s="286">
        <v>6240</v>
      </c>
      <c r="H267" s="286">
        <v>0</v>
      </c>
      <c r="I267" s="286">
        <v>908.8</v>
      </c>
      <c r="J267" s="286">
        <v>0</v>
      </c>
      <c r="K267" s="286">
        <v>0</v>
      </c>
      <c r="L267" s="286">
        <v>0</v>
      </c>
      <c r="M267" s="286">
        <v>95.399999999999906</v>
      </c>
      <c r="N267" s="286">
        <v>8971</v>
      </c>
      <c r="O267" s="286">
        <v>70</v>
      </c>
      <c r="P267" s="286">
        <v>8257.92</v>
      </c>
      <c r="Q267" s="286">
        <v>8</v>
      </c>
    </row>
    <row r="268" spans="1:17" x14ac:dyDescent="0.2">
      <c r="A268" s="285">
        <v>753</v>
      </c>
      <c r="B268" s="285" t="s">
        <v>38</v>
      </c>
      <c r="C268" s="286">
        <v>29821</v>
      </c>
      <c r="D268" s="286">
        <v>5922</v>
      </c>
      <c r="E268" s="286">
        <v>1806.5</v>
      </c>
      <c r="F268" s="286">
        <v>1270</v>
      </c>
      <c r="G268" s="286">
        <v>18450</v>
      </c>
      <c r="H268" s="286">
        <v>0</v>
      </c>
      <c r="I268" s="286">
        <v>1691.2</v>
      </c>
      <c r="J268" s="286">
        <v>0</v>
      </c>
      <c r="K268" s="286">
        <v>0</v>
      </c>
      <c r="L268" s="286">
        <v>0</v>
      </c>
      <c r="M268" s="286">
        <v>78.999999999999801</v>
      </c>
      <c r="N268" s="286">
        <v>3430</v>
      </c>
      <c r="O268" s="286">
        <v>80</v>
      </c>
      <c r="P268" s="286">
        <v>17542.125</v>
      </c>
      <c r="Q268" s="286">
        <v>2</v>
      </c>
    </row>
    <row r="269" spans="1:17" x14ac:dyDescent="0.2">
      <c r="A269" s="285">
        <v>1728</v>
      </c>
      <c r="B269" s="285" t="s">
        <v>42</v>
      </c>
      <c r="C269" s="286">
        <v>20175</v>
      </c>
      <c r="D269" s="286">
        <v>3887</v>
      </c>
      <c r="E269" s="286">
        <v>1334.1</v>
      </c>
      <c r="F269" s="286">
        <v>255</v>
      </c>
      <c r="G269" s="286">
        <v>4660</v>
      </c>
      <c r="H269" s="286">
        <v>702.9</v>
      </c>
      <c r="I269" s="286">
        <v>1700.8</v>
      </c>
      <c r="J269" s="286">
        <v>0</v>
      </c>
      <c r="K269" s="286">
        <v>0</v>
      </c>
      <c r="L269" s="286">
        <v>0</v>
      </c>
      <c r="M269" s="286">
        <v>0</v>
      </c>
      <c r="N269" s="286">
        <v>7531</v>
      </c>
      <c r="O269" s="286">
        <v>32</v>
      </c>
      <c r="P269" s="286">
        <v>6323.8969999999999</v>
      </c>
      <c r="Q269" s="286">
        <v>9</v>
      </c>
    </row>
    <row r="270" spans="1:17" x14ac:dyDescent="0.2">
      <c r="A270" s="285">
        <v>755</v>
      </c>
      <c r="B270" s="285" t="s">
        <v>45</v>
      </c>
      <c r="C270" s="286">
        <v>10588</v>
      </c>
      <c r="D270" s="286">
        <v>2197</v>
      </c>
      <c r="E270" s="286">
        <v>621.20000000000005</v>
      </c>
      <c r="F270" s="286">
        <v>115</v>
      </c>
      <c r="G270" s="286">
        <v>2040</v>
      </c>
      <c r="H270" s="286">
        <v>0</v>
      </c>
      <c r="I270" s="286">
        <v>0</v>
      </c>
      <c r="J270" s="286">
        <v>0</v>
      </c>
      <c r="K270" s="286">
        <v>0</v>
      </c>
      <c r="L270" s="286">
        <v>0</v>
      </c>
      <c r="M270" s="286">
        <v>0</v>
      </c>
      <c r="N270" s="286">
        <v>3451</v>
      </c>
      <c r="O270" s="286">
        <v>1</v>
      </c>
      <c r="P270" s="286">
        <v>2287.9499999999998</v>
      </c>
      <c r="Q270" s="286">
        <v>6</v>
      </c>
    </row>
    <row r="271" spans="1:17" x14ac:dyDescent="0.2">
      <c r="A271" s="285">
        <v>756</v>
      </c>
      <c r="B271" s="285" t="s">
        <v>49</v>
      </c>
      <c r="C271" s="286">
        <v>29065</v>
      </c>
      <c r="D271" s="286">
        <v>5192</v>
      </c>
      <c r="E271" s="286">
        <v>2222.6999999999998</v>
      </c>
      <c r="F271" s="286">
        <v>795</v>
      </c>
      <c r="G271" s="286">
        <v>11540</v>
      </c>
      <c r="H271" s="286">
        <v>473.16</v>
      </c>
      <c r="I271" s="286">
        <v>2146.4</v>
      </c>
      <c r="J271" s="286">
        <v>0</v>
      </c>
      <c r="K271" s="286">
        <v>0</v>
      </c>
      <c r="L271" s="286">
        <v>0</v>
      </c>
      <c r="M271" s="286">
        <v>307</v>
      </c>
      <c r="N271" s="286">
        <v>11135</v>
      </c>
      <c r="O271" s="286">
        <v>249</v>
      </c>
      <c r="P271" s="286">
        <v>8444.1139999999996</v>
      </c>
      <c r="Q271" s="286">
        <v>12</v>
      </c>
    </row>
    <row r="272" spans="1:17" x14ac:dyDescent="0.2">
      <c r="A272" s="285">
        <v>757</v>
      </c>
      <c r="B272" s="285" t="s">
        <v>50</v>
      </c>
      <c r="C272" s="286">
        <v>30747</v>
      </c>
      <c r="D272" s="286">
        <v>6030</v>
      </c>
      <c r="E272" s="286">
        <v>2553.9</v>
      </c>
      <c r="F272" s="286">
        <v>1500</v>
      </c>
      <c r="G272" s="286">
        <v>18170</v>
      </c>
      <c r="H272" s="286">
        <v>1082.6600000000001</v>
      </c>
      <c r="I272" s="286">
        <v>1653.6</v>
      </c>
      <c r="J272" s="286">
        <v>0</v>
      </c>
      <c r="K272" s="286">
        <v>0</v>
      </c>
      <c r="L272" s="286">
        <v>0</v>
      </c>
      <c r="M272" s="286">
        <v>0</v>
      </c>
      <c r="N272" s="286">
        <v>6365</v>
      </c>
      <c r="O272" s="286">
        <v>120</v>
      </c>
      <c r="P272" s="286">
        <v>16616.131000000001</v>
      </c>
      <c r="Q272" s="286">
        <v>4</v>
      </c>
    </row>
    <row r="273" spans="1:17" x14ac:dyDescent="0.2">
      <c r="A273" s="285">
        <v>758</v>
      </c>
      <c r="B273" s="285" t="s">
        <v>51</v>
      </c>
      <c r="C273" s="286">
        <v>183873</v>
      </c>
      <c r="D273" s="286">
        <v>34967</v>
      </c>
      <c r="E273" s="286">
        <v>17255.8</v>
      </c>
      <c r="F273" s="286">
        <v>14830</v>
      </c>
      <c r="G273" s="286">
        <v>290990</v>
      </c>
      <c r="H273" s="286">
        <v>7040.1958000000004</v>
      </c>
      <c r="I273" s="286">
        <v>9342.4</v>
      </c>
      <c r="J273" s="286">
        <v>0</v>
      </c>
      <c r="K273" s="286">
        <v>0</v>
      </c>
      <c r="L273" s="286">
        <v>0</v>
      </c>
      <c r="M273" s="286">
        <v>243.49999999999801</v>
      </c>
      <c r="N273" s="286">
        <v>12559</v>
      </c>
      <c r="O273" s="286">
        <v>309</v>
      </c>
      <c r="P273" s="286">
        <v>186298.84</v>
      </c>
      <c r="Q273" s="286">
        <v>5</v>
      </c>
    </row>
    <row r="274" spans="1:17" x14ac:dyDescent="0.2">
      <c r="A274" s="285">
        <v>1706</v>
      </c>
      <c r="B274" s="285" t="s">
        <v>63</v>
      </c>
      <c r="C274" s="286">
        <v>20440</v>
      </c>
      <c r="D274" s="286">
        <v>3617</v>
      </c>
      <c r="E274" s="286">
        <v>1595.7</v>
      </c>
      <c r="F274" s="286">
        <v>480</v>
      </c>
      <c r="G274" s="286">
        <v>5350</v>
      </c>
      <c r="H274" s="286">
        <v>0</v>
      </c>
      <c r="I274" s="286">
        <v>261.60000000000002</v>
      </c>
      <c r="J274" s="286">
        <v>0</v>
      </c>
      <c r="K274" s="286">
        <v>0</v>
      </c>
      <c r="L274" s="286">
        <v>0</v>
      </c>
      <c r="M274" s="286">
        <v>54.2</v>
      </c>
      <c r="N274" s="286">
        <v>7652</v>
      </c>
      <c r="O274" s="286">
        <v>153</v>
      </c>
      <c r="P274" s="286">
        <v>5323.57</v>
      </c>
      <c r="Q274" s="286">
        <v>10</v>
      </c>
    </row>
    <row r="275" spans="1:17" x14ac:dyDescent="0.2">
      <c r="A275" s="285">
        <v>1684</v>
      </c>
      <c r="B275" s="285" t="s">
        <v>65</v>
      </c>
      <c r="C275" s="286">
        <v>24931</v>
      </c>
      <c r="D275" s="286">
        <v>4667</v>
      </c>
      <c r="E275" s="286">
        <v>2172.3000000000002</v>
      </c>
      <c r="F275" s="286">
        <v>1820</v>
      </c>
      <c r="G275" s="286">
        <v>14200</v>
      </c>
      <c r="H275" s="286">
        <v>203.94</v>
      </c>
      <c r="I275" s="286">
        <v>726.4</v>
      </c>
      <c r="J275" s="286">
        <v>0</v>
      </c>
      <c r="K275" s="286">
        <v>0</v>
      </c>
      <c r="L275" s="286">
        <v>0</v>
      </c>
      <c r="M275" s="286">
        <v>0</v>
      </c>
      <c r="N275" s="286">
        <v>5120</v>
      </c>
      <c r="O275" s="286">
        <v>587</v>
      </c>
      <c r="P275" s="286">
        <v>9684.2759999999998</v>
      </c>
      <c r="Q275" s="286">
        <v>6</v>
      </c>
    </row>
    <row r="276" spans="1:17" x14ac:dyDescent="0.2">
      <c r="A276" s="285">
        <v>762</v>
      </c>
      <c r="B276" s="285" t="s">
        <v>75</v>
      </c>
      <c r="C276" s="286">
        <v>32362</v>
      </c>
      <c r="D276" s="286">
        <v>6132</v>
      </c>
      <c r="E276" s="286">
        <v>2531.4</v>
      </c>
      <c r="F276" s="286">
        <v>705</v>
      </c>
      <c r="G276" s="286">
        <v>22870</v>
      </c>
      <c r="H276" s="286">
        <v>676.18</v>
      </c>
      <c r="I276" s="286">
        <v>2332</v>
      </c>
      <c r="J276" s="286">
        <v>0</v>
      </c>
      <c r="K276" s="286">
        <v>0</v>
      </c>
      <c r="L276" s="286">
        <v>0</v>
      </c>
      <c r="M276" s="286">
        <v>0</v>
      </c>
      <c r="N276" s="286">
        <v>11681</v>
      </c>
      <c r="O276" s="286">
        <v>155</v>
      </c>
      <c r="P276" s="286">
        <v>12478.284</v>
      </c>
      <c r="Q276" s="286">
        <v>6</v>
      </c>
    </row>
    <row r="277" spans="1:17" x14ac:dyDescent="0.2">
      <c r="A277" s="285">
        <v>766</v>
      </c>
      <c r="B277" s="285" t="s">
        <v>81</v>
      </c>
      <c r="C277" s="286">
        <v>26051</v>
      </c>
      <c r="D277" s="286">
        <v>4965</v>
      </c>
      <c r="E277" s="286">
        <v>1952.8</v>
      </c>
      <c r="F277" s="286">
        <v>1275</v>
      </c>
      <c r="G277" s="286">
        <v>10140</v>
      </c>
      <c r="H277" s="286">
        <v>0</v>
      </c>
      <c r="I277" s="286">
        <v>1015.2</v>
      </c>
      <c r="J277" s="286">
        <v>0</v>
      </c>
      <c r="K277" s="286">
        <v>0</v>
      </c>
      <c r="L277" s="286">
        <v>0</v>
      </c>
      <c r="M277" s="286">
        <v>0</v>
      </c>
      <c r="N277" s="286">
        <v>2925</v>
      </c>
      <c r="O277" s="286">
        <v>49</v>
      </c>
      <c r="P277" s="286">
        <v>13542.348</v>
      </c>
      <c r="Q277" s="286">
        <v>3</v>
      </c>
    </row>
    <row r="278" spans="1:17" x14ac:dyDescent="0.2">
      <c r="A278" s="285">
        <v>1719</v>
      </c>
      <c r="B278" s="285" t="s">
        <v>85</v>
      </c>
      <c r="C278" s="286">
        <v>27150</v>
      </c>
      <c r="D278" s="286">
        <v>4836</v>
      </c>
      <c r="E278" s="286">
        <v>1795.5</v>
      </c>
      <c r="F278" s="286">
        <v>365</v>
      </c>
      <c r="G278" s="286">
        <v>2670</v>
      </c>
      <c r="H278" s="286">
        <v>0</v>
      </c>
      <c r="I278" s="286">
        <v>450.4</v>
      </c>
      <c r="J278" s="286">
        <v>0</v>
      </c>
      <c r="K278" s="286">
        <v>0</v>
      </c>
      <c r="L278" s="286">
        <v>0</v>
      </c>
      <c r="M278" s="286">
        <v>0</v>
      </c>
      <c r="N278" s="286">
        <v>9484</v>
      </c>
      <c r="O278" s="286">
        <v>2459</v>
      </c>
      <c r="P278" s="286">
        <v>9356.6299999999992</v>
      </c>
      <c r="Q278" s="286">
        <v>7</v>
      </c>
    </row>
    <row r="279" spans="1:17" x14ac:dyDescent="0.2">
      <c r="A279" s="285">
        <v>770</v>
      </c>
      <c r="B279" s="285" t="s">
        <v>94</v>
      </c>
      <c r="C279" s="286">
        <v>19110</v>
      </c>
      <c r="D279" s="286">
        <v>3524</v>
      </c>
      <c r="E279" s="286">
        <v>1023.1</v>
      </c>
      <c r="F279" s="286">
        <v>220</v>
      </c>
      <c r="G279" s="286">
        <v>4740</v>
      </c>
      <c r="H279" s="286">
        <v>346</v>
      </c>
      <c r="I279" s="286">
        <v>976.8</v>
      </c>
      <c r="J279" s="286">
        <v>0</v>
      </c>
      <c r="K279" s="286">
        <v>0</v>
      </c>
      <c r="L279" s="286">
        <v>0</v>
      </c>
      <c r="M279" s="286">
        <v>0</v>
      </c>
      <c r="N279" s="286">
        <v>8246</v>
      </c>
      <c r="O279" s="286">
        <v>87</v>
      </c>
      <c r="P279" s="286">
        <v>4917.9740000000002</v>
      </c>
      <c r="Q279" s="286">
        <v>11</v>
      </c>
    </row>
    <row r="280" spans="1:17" x14ac:dyDescent="0.2">
      <c r="A280" s="285">
        <v>772</v>
      </c>
      <c r="B280" s="285" t="s">
        <v>95</v>
      </c>
      <c r="C280" s="286">
        <v>231642</v>
      </c>
      <c r="D280" s="286">
        <v>39817</v>
      </c>
      <c r="E280" s="286">
        <v>26115.5</v>
      </c>
      <c r="F280" s="286">
        <v>26415</v>
      </c>
      <c r="G280" s="286">
        <v>530580</v>
      </c>
      <c r="H280" s="286">
        <v>6866.7078000000001</v>
      </c>
      <c r="I280" s="286">
        <v>11464.8</v>
      </c>
      <c r="J280" s="286">
        <v>0</v>
      </c>
      <c r="K280" s="286">
        <v>0</v>
      </c>
      <c r="L280" s="286">
        <v>0</v>
      </c>
      <c r="M280" s="286">
        <v>52.999999999998202</v>
      </c>
      <c r="N280" s="286">
        <v>8750</v>
      </c>
      <c r="O280" s="286">
        <v>141</v>
      </c>
      <c r="P280" s="286">
        <v>303418.55</v>
      </c>
      <c r="Q280" s="286">
        <v>3</v>
      </c>
    </row>
    <row r="281" spans="1:17" x14ac:dyDescent="0.2">
      <c r="A281" s="285">
        <v>777</v>
      </c>
      <c r="B281" s="285" t="s">
        <v>102</v>
      </c>
      <c r="C281" s="286">
        <v>43774</v>
      </c>
      <c r="D281" s="286">
        <v>8906</v>
      </c>
      <c r="E281" s="286">
        <v>3212.8</v>
      </c>
      <c r="F281" s="286">
        <v>2755</v>
      </c>
      <c r="G281" s="286">
        <v>37960</v>
      </c>
      <c r="H281" s="286">
        <v>267.3</v>
      </c>
      <c r="I281" s="286">
        <v>2620</v>
      </c>
      <c r="J281" s="286">
        <v>0</v>
      </c>
      <c r="K281" s="286">
        <v>0</v>
      </c>
      <c r="L281" s="286">
        <v>0</v>
      </c>
      <c r="M281" s="286">
        <v>0</v>
      </c>
      <c r="N281" s="286">
        <v>5529</v>
      </c>
      <c r="O281" s="286">
        <v>63</v>
      </c>
      <c r="P281" s="286">
        <v>31762.056</v>
      </c>
      <c r="Q281" s="286">
        <v>3</v>
      </c>
    </row>
    <row r="282" spans="1:17" x14ac:dyDescent="0.2">
      <c r="A282" s="285">
        <v>779</v>
      </c>
      <c r="B282" s="285" t="s">
        <v>105</v>
      </c>
      <c r="C282" s="286">
        <v>21515</v>
      </c>
      <c r="D282" s="286">
        <v>4210</v>
      </c>
      <c r="E282" s="286">
        <v>1753.3</v>
      </c>
      <c r="F282" s="286">
        <v>520</v>
      </c>
      <c r="G282" s="286">
        <v>7060</v>
      </c>
      <c r="H282" s="286">
        <v>0</v>
      </c>
      <c r="I282" s="286">
        <v>1340</v>
      </c>
      <c r="J282" s="286">
        <v>0</v>
      </c>
      <c r="K282" s="286">
        <v>0</v>
      </c>
      <c r="L282" s="286">
        <v>0</v>
      </c>
      <c r="M282" s="286">
        <v>0</v>
      </c>
      <c r="N282" s="286">
        <v>2658</v>
      </c>
      <c r="O282" s="286">
        <v>306</v>
      </c>
      <c r="P282" s="286">
        <v>10601.246999999999</v>
      </c>
      <c r="Q282" s="286">
        <v>2</v>
      </c>
    </row>
    <row r="283" spans="1:17" x14ac:dyDescent="0.2">
      <c r="A283" s="285">
        <v>1771</v>
      </c>
      <c r="B283" s="285" t="s">
        <v>107</v>
      </c>
      <c r="C283" s="286">
        <v>39595</v>
      </c>
      <c r="D283" s="286">
        <v>7618</v>
      </c>
      <c r="E283" s="286">
        <v>3270.4</v>
      </c>
      <c r="F283" s="286">
        <v>1760</v>
      </c>
      <c r="G283" s="286">
        <v>18360</v>
      </c>
      <c r="H283" s="286">
        <v>295.02</v>
      </c>
      <c r="I283" s="286">
        <v>932.8</v>
      </c>
      <c r="J283" s="286">
        <v>0</v>
      </c>
      <c r="K283" s="286">
        <v>0</v>
      </c>
      <c r="L283" s="286">
        <v>0</v>
      </c>
      <c r="M283" s="286">
        <v>0</v>
      </c>
      <c r="N283" s="286">
        <v>3101</v>
      </c>
      <c r="O283" s="286">
        <v>37</v>
      </c>
      <c r="P283" s="286">
        <v>24007.256000000001</v>
      </c>
      <c r="Q283" s="286">
        <v>2</v>
      </c>
    </row>
    <row r="284" spans="1:17" x14ac:dyDescent="0.2">
      <c r="A284" s="285">
        <v>1652</v>
      </c>
      <c r="B284" s="285" t="s">
        <v>108</v>
      </c>
      <c r="C284" s="286">
        <v>30447</v>
      </c>
      <c r="D284" s="286">
        <v>6021</v>
      </c>
      <c r="E284" s="286">
        <v>2451.1999999999998</v>
      </c>
      <c r="F284" s="286">
        <v>460</v>
      </c>
      <c r="G284" s="286">
        <v>11360</v>
      </c>
      <c r="H284" s="286">
        <v>360.36</v>
      </c>
      <c r="I284" s="286">
        <v>1689.6</v>
      </c>
      <c r="J284" s="286">
        <v>0</v>
      </c>
      <c r="K284" s="286">
        <v>0</v>
      </c>
      <c r="L284" s="286">
        <v>0</v>
      </c>
      <c r="M284" s="286">
        <v>0</v>
      </c>
      <c r="N284" s="286">
        <v>12208</v>
      </c>
      <c r="O284" s="286">
        <v>126</v>
      </c>
      <c r="P284" s="286">
        <v>10010.088</v>
      </c>
      <c r="Q284" s="286">
        <v>11</v>
      </c>
    </row>
    <row r="285" spans="1:17" x14ac:dyDescent="0.2">
      <c r="A285" s="285">
        <v>784</v>
      </c>
      <c r="B285" s="285" t="s">
        <v>111</v>
      </c>
      <c r="C285" s="286">
        <v>26431</v>
      </c>
      <c r="D285" s="286">
        <v>5161</v>
      </c>
      <c r="E285" s="286">
        <v>2093.1999999999998</v>
      </c>
      <c r="F285" s="286">
        <v>1590</v>
      </c>
      <c r="G285" s="286">
        <v>5530</v>
      </c>
      <c r="H285" s="286">
        <v>0</v>
      </c>
      <c r="I285" s="286">
        <v>0</v>
      </c>
      <c r="J285" s="286">
        <v>0</v>
      </c>
      <c r="K285" s="286">
        <v>0</v>
      </c>
      <c r="L285" s="286">
        <v>0</v>
      </c>
      <c r="M285" s="286">
        <v>0</v>
      </c>
      <c r="N285" s="286">
        <v>6538</v>
      </c>
      <c r="O285" s="286">
        <v>28</v>
      </c>
      <c r="P285" s="286">
        <v>12335.778</v>
      </c>
      <c r="Q285" s="286">
        <v>8</v>
      </c>
    </row>
    <row r="286" spans="1:17" x14ac:dyDescent="0.2">
      <c r="A286" s="285">
        <v>785</v>
      </c>
      <c r="B286" s="285" t="s">
        <v>113</v>
      </c>
      <c r="C286" s="286">
        <v>23793</v>
      </c>
      <c r="D286" s="286">
        <v>4841</v>
      </c>
      <c r="E286" s="286">
        <v>1523.4</v>
      </c>
      <c r="F286" s="286">
        <v>670</v>
      </c>
      <c r="G286" s="286">
        <v>5790</v>
      </c>
      <c r="H286" s="286">
        <v>1802.66</v>
      </c>
      <c r="I286" s="286">
        <v>1171.2</v>
      </c>
      <c r="J286" s="286">
        <v>0</v>
      </c>
      <c r="K286" s="286">
        <v>0</v>
      </c>
      <c r="L286" s="286">
        <v>0</v>
      </c>
      <c r="M286" s="286">
        <v>0</v>
      </c>
      <c r="N286" s="286">
        <v>4297</v>
      </c>
      <c r="O286" s="286">
        <v>41</v>
      </c>
      <c r="P286" s="286">
        <v>12162.005999999999</v>
      </c>
      <c r="Q286" s="286">
        <v>3</v>
      </c>
    </row>
    <row r="287" spans="1:17" x14ac:dyDescent="0.2">
      <c r="A287" s="285">
        <v>786</v>
      </c>
      <c r="B287" s="285" t="s">
        <v>117</v>
      </c>
      <c r="C287" s="286">
        <v>12483</v>
      </c>
      <c r="D287" s="286">
        <v>2321</v>
      </c>
      <c r="E287" s="286">
        <v>842.4</v>
      </c>
      <c r="F287" s="286">
        <v>305</v>
      </c>
      <c r="G287" s="286">
        <v>2930</v>
      </c>
      <c r="H287" s="286">
        <v>411.84379999999999</v>
      </c>
      <c r="I287" s="286">
        <v>600</v>
      </c>
      <c r="J287" s="286">
        <v>0</v>
      </c>
      <c r="K287" s="286">
        <v>0</v>
      </c>
      <c r="L287" s="286">
        <v>0</v>
      </c>
      <c r="M287" s="286">
        <v>0</v>
      </c>
      <c r="N287" s="286">
        <v>2713</v>
      </c>
      <c r="O287" s="286">
        <v>90</v>
      </c>
      <c r="P287" s="286">
        <v>3614.9079999999999</v>
      </c>
      <c r="Q287" s="286">
        <v>3</v>
      </c>
    </row>
    <row r="288" spans="1:17" x14ac:dyDescent="0.2">
      <c r="A288" s="285">
        <v>788</v>
      </c>
      <c r="B288" s="285" t="s">
        <v>123</v>
      </c>
      <c r="C288" s="286">
        <v>14195</v>
      </c>
      <c r="D288" s="286">
        <v>2522</v>
      </c>
      <c r="E288" s="286">
        <v>651.6</v>
      </c>
      <c r="F288" s="286">
        <v>185</v>
      </c>
      <c r="G288" s="286">
        <v>730</v>
      </c>
      <c r="H288" s="286">
        <v>0</v>
      </c>
      <c r="I288" s="286">
        <v>0</v>
      </c>
      <c r="J288" s="286">
        <v>0</v>
      </c>
      <c r="K288" s="286">
        <v>0</v>
      </c>
      <c r="L288" s="286">
        <v>0</v>
      </c>
      <c r="M288" s="286">
        <v>0</v>
      </c>
      <c r="N288" s="286">
        <v>5758</v>
      </c>
      <c r="O288" s="286">
        <v>98</v>
      </c>
      <c r="P288" s="286">
        <v>2421.2759999999998</v>
      </c>
      <c r="Q288" s="286">
        <v>6</v>
      </c>
    </row>
    <row r="289" spans="1:17" x14ac:dyDescent="0.2">
      <c r="A289" s="285">
        <v>1655</v>
      </c>
      <c r="B289" s="285" t="s">
        <v>126</v>
      </c>
      <c r="C289" s="286">
        <v>30194</v>
      </c>
      <c r="D289" s="286">
        <v>5391</v>
      </c>
      <c r="E289" s="286">
        <v>2400.4</v>
      </c>
      <c r="F289" s="286">
        <v>1640</v>
      </c>
      <c r="G289" s="286">
        <v>4820</v>
      </c>
      <c r="H289" s="286">
        <v>0</v>
      </c>
      <c r="I289" s="286">
        <v>931.2</v>
      </c>
      <c r="J289" s="286">
        <v>0</v>
      </c>
      <c r="K289" s="286">
        <v>0</v>
      </c>
      <c r="L289" s="286">
        <v>0</v>
      </c>
      <c r="M289" s="286">
        <v>0</v>
      </c>
      <c r="N289" s="286">
        <v>7448</v>
      </c>
      <c r="O289" s="286">
        <v>74</v>
      </c>
      <c r="P289" s="286">
        <v>10195.575999999999</v>
      </c>
      <c r="Q289" s="286">
        <v>9</v>
      </c>
    </row>
    <row r="290" spans="1:17" x14ac:dyDescent="0.2">
      <c r="A290" s="285">
        <v>1658</v>
      </c>
      <c r="B290" s="285" t="s">
        <v>139</v>
      </c>
      <c r="C290" s="286">
        <v>15964</v>
      </c>
      <c r="D290" s="286">
        <v>2859</v>
      </c>
      <c r="E290" s="286">
        <v>846.4</v>
      </c>
      <c r="F290" s="286">
        <v>245</v>
      </c>
      <c r="G290" s="286">
        <v>2120</v>
      </c>
      <c r="H290" s="286">
        <v>2321.66</v>
      </c>
      <c r="I290" s="286">
        <v>0</v>
      </c>
      <c r="J290" s="286">
        <v>0</v>
      </c>
      <c r="K290" s="286">
        <v>0</v>
      </c>
      <c r="L290" s="286">
        <v>0</v>
      </c>
      <c r="M290" s="286">
        <v>0</v>
      </c>
      <c r="N290" s="286">
        <v>10394</v>
      </c>
      <c r="O290" s="286">
        <v>110</v>
      </c>
      <c r="P290" s="286">
        <v>4170.6120000000001</v>
      </c>
      <c r="Q290" s="286">
        <v>7</v>
      </c>
    </row>
    <row r="291" spans="1:17" x14ac:dyDescent="0.2">
      <c r="A291" s="285">
        <v>794</v>
      </c>
      <c r="B291" s="285" t="s">
        <v>143</v>
      </c>
      <c r="C291" s="286">
        <v>91524</v>
      </c>
      <c r="D291" s="286">
        <v>18870</v>
      </c>
      <c r="E291" s="286">
        <v>9576.7999999999993</v>
      </c>
      <c r="F291" s="286">
        <v>8600</v>
      </c>
      <c r="G291" s="286">
        <v>144650</v>
      </c>
      <c r="H291" s="286">
        <v>3112.58</v>
      </c>
      <c r="I291" s="286">
        <v>4201.6000000000004</v>
      </c>
      <c r="J291" s="286">
        <v>0</v>
      </c>
      <c r="K291" s="286">
        <v>0</v>
      </c>
      <c r="L291" s="286">
        <v>0</v>
      </c>
      <c r="M291" s="286">
        <v>0</v>
      </c>
      <c r="N291" s="286">
        <v>5313</v>
      </c>
      <c r="O291" s="286">
        <v>162</v>
      </c>
      <c r="P291" s="286">
        <v>70745.055999999997</v>
      </c>
      <c r="Q291" s="286">
        <v>1</v>
      </c>
    </row>
    <row r="292" spans="1:17" x14ac:dyDescent="0.2">
      <c r="A292" s="285">
        <v>797</v>
      </c>
      <c r="B292" s="285" t="s">
        <v>146</v>
      </c>
      <c r="C292" s="286">
        <v>44135</v>
      </c>
      <c r="D292" s="286">
        <v>8493</v>
      </c>
      <c r="E292" s="286">
        <v>3105.8</v>
      </c>
      <c r="F292" s="286">
        <v>1970</v>
      </c>
      <c r="G292" s="286">
        <v>32590</v>
      </c>
      <c r="H292" s="286">
        <v>194.04</v>
      </c>
      <c r="I292" s="286">
        <v>880</v>
      </c>
      <c r="J292" s="286">
        <v>0</v>
      </c>
      <c r="K292" s="286">
        <v>0</v>
      </c>
      <c r="L292" s="286">
        <v>0</v>
      </c>
      <c r="M292" s="286">
        <v>0</v>
      </c>
      <c r="N292" s="286">
        <v>7880</v>
      </c>
      <c r="O292" s="286">
        <v>242</v>
      </c>
      <c r="P292" s="286">
        <v>20271.294000000002</v>
      </c>
      <c r="Q292" s="286">
        <v>3</v>
      </c>
    </row>
    <row r="293" spans="1:17" x14ac:dyDescent="0.2">
      <c r="A293" s="285">
        <v>798</v>
      </c>
      <c r="B293" s="285" t="s">
        <v>148</v>
      </c>
      <c r="C293" s="286">
        <v>15334</v>
      </c>
      <c r="D293" s="286">
        <v>2900</v>
      </c>
      <c r="E293" s="286">
        <v>845.6</v>
      </c>
      <c r="F293" s="286">
        <v>185</v>
      </c>
      <c r="G293" s="286">
        <v>1730</v>
      </c>
      <c r="H293" s="286">
        <v>0</v>
      </c>
      <c r="I293" s="286">
        <v>0</v>
      </c>
      <c r="J293" s="286">
        <v>0</v>
      </c>
      <c r="K293" s="286">
        <v>0</v>
      </c>
      <c r="L293" s="286">
        <v>0</v>
      </c>
      <c r="M293" s="286">
        <v>0</v>
      </c>
      <c r="N293" s="286">
        <v>9483</v>
      </c>
      <c r="O293" s="286">
        <v>168</v>
      </c>
      <c r="P293" s="286">
        <v>4136.55</v>
      </c>
      <c r="Q293" s="286">
        <v>9</v>
      </c>
    </row>
    <row r="294" spans="1:17" x14ac:dyDescent="0.2">
      <c r="A294" s="285">
        <v>1659</v>
      </c>
      <c r="B294" s="285" t="s">
        <v>166</v>
      </c>
      <c r="C294" s="286">
        <v>22333</v>
      </c>
      <c r="D294" s="286">
        <v>4251</v>
      </c>
      <c r="E294" s="286">
        <v>1644.2</v>
      </c>
      <c r="F294" s="286">
        <v>355</v>
      </c>
      <c r="G294" s="286">
        <v>3360</v>
      </c>
      <c r="H294" s="286">
        <v>0</v>
      </c>
      <c r="I294" s="286">
        <v>448</v>
      </c>
      <c r="J294" s="286">
        <v>0</v>
      </c>
      <c r="K294" s="286">
        <v>0</v>
      </c>
      <c r="L294" s="286">
        <v>0</v>
      </c>
      <c r="M294" s="286">
        <v>150.80000000000001</v>
      </c>
      <c r="N294" s="286">
        <v>5535</v>
      </c>
      <c r="O294" s="286">
        <v>82</v>
      </c>
      <c r="P294" s="286">
        <v>5945.9040000000005</v>
      </c>
      <c r="Q294" s="286">
        <v>7</v>
      </c>
    </row>
    <row r="295" spans="1:17" x14ac:dyDescent="0.2">
      <c r="A295" s="285">
        <v>1685</v>
      </c>
      <c r="B295" s="285" t="s">
        <v>167</v>
      </c>
      <c r="C295" s="286">
        <v>15529</v>
      </c>
      <c r="D295" s="286">
        <v>3048</v>
      </c>
      <c r="E295" s="286">
        <v>899.6</v>
      </c>
      <c r="F295" s="286">
        <v>215</v>
      </c>
      <c r="G295" s="286">
        <v>1910</v>
      </c>
      <c r="H295" s="286">
        <v>487.86</v>
      </c>
      <c r="I295" s="286">
        <v>0</v>
      </c>
      <c r="J295" s="286">
        <v>0</v>
      </c>
      <c r="K295" s="286">
        <v>0</v>
      </c>
      <c r="L295" s="286">
        <v>0</v>
      </c>
      <c r="M295" s="286">
        <v>0</v>
      </c>
      <c r="N295" s="286">
        <v>7036</v>
      </c>
      <c r="O295" s="286">
        <v>35</v>
      </c>
      <c r="P295" s="286">
        <v>3153.0239999999999</v>
      </c>
      <c r="Q295" s="286">
        <v>6</v>
      </c>
    </row>
    <row r="296" spans="1:17" x14ac:dyDescent="0.2">
      <c r="A296" s="285">
        <v>809</v>
      </c>
      <c r="B296" s="285" t="s">
        <v>188</v>
      </c>
      <c r="C296" s="286">
        <v>23327</v>
      </c>
      <c r="D296" s="286">
        <v>4330</v>
      </c>
      <c r="E296" s="286">
        <v>1834.7</v>
      </c>
      <c r="F296" s="286">
        <v>600</v>
      </c>
      <c r="G296" s="286">
        <v>5220</v>
      </c>
      <c r="H296" s="286">
        <v>0</v>
      </c>
      <c r="I296" s="286">
        <v>255.2</v>
      </c>
      <c r="J296" s="286">
        <v>0</v>
      </c>
      <c r="K296" s="286">
        <v>0</v>
      </c>
      <c r="L296" s="286">
        <v>0</v>
      </c>
      <c r="M296" s="286">
        <v>1.0999999999999699</v>
      </c>
      <c r="N296" s="286">
        <v>4991</v>
      </c>
      <c r="O296" s="286">
        <v>80</v>
      </c>
      <c r="P296" s="286">
        <v>11228.554</v>
      </c>
      <c r="Q296" s="286">
        <v>5</v>
      </c>
    </row>
    <row r="297" spans="1:17" x14ac:dyDescent="0.2">
      <c r="A297" s="285">
        <v>1948</v>
      </c>
      <c r="B297" s="285" t="s">
        <v>676</v>
      </c>
      <c r="C297" s="286">
        <v>80815</v>
      </c>
      <c r="D297" s="286">
        <v>15799</v>
      </c>
      <c r="E297" s="286">
        <v>5692.9</v>
      </c>
      <c r="F297" s="286">
        <v>3480</v>
      </c>
      <c r="G297" s="286">
        <v>47380</v>
      </c>
      <c r="H297" s="286">
        <v>1646.58</v>
      </c>
      <c r="I297" s="286">
        <v>3528</v>
      </c>
      <c r="J297" s="286">
        <v>0</v>
      </c>
      <c r="K297" s="286">
        <v>0</v>
      </c>
      <c r="L297" s="286">
        <v>0</v>
      </c>
      <c r="M297" s="286">
        <v>0</v>
      </c>
      <c r="N297" s="286">
        <v>18401</v>
      </c>
      <c r="O297" s="286">
        <v>151</v>
      </c>
      <c r="P297" s="286">
        <v>33894.531000000003</v>
      </c>
      <c r="Q297" s="286">
        <v>16</v>
      </c>
    </row>
    <row r="298" spans="1:17" x14ac:dyDescent="0.2">
      <c r="A298" s="285">
        <v>815</v>
      </c>
      <c r="B298" s="285" t="s">
        <v>205</v>
      </c>
      <c r="C298" s="286">
        <v>10891</v>
      </c>
      <c r="D298" s="286">
        <v>1968</v>
      </c>
      <c r="E298" s="286">
        <v>881.8</v>
      </c>
      <c r="F298" s="286">
        <v>135</v>
      </c>
      <c r="G298" s="286">
        <v>1180</v>
      </c>
      <c r="H298" s="286">
        <v>0</v>
      </c>
      <c r="I298" s="286">
        <v>352.8</v>
      </c>
      <c r="J298" s="286">
        <v>0</v>
      </c>
      <c r="K298" s="286">
        <v>0</v>
      </c>
      <c r="L298" s="286">
        <v>0</v>
      </c>
      <c r="M298" s="286">
        <v>0</v>
      </c>
      <c r="N298" s="286">
        <v>5221</v>
      </c>
      <c r="O298" s="286">
        <v>97</v>
      </c>
      <c r="P298" s="286">
        <v>1454.232</v>
      </c>
      <c r="Q298" s="286">
        <v>6</v>
      </c>
    </row>
    <row r="299" spans="1:17" x14ac:dyDescent="0.2">
      <c r="A299" s="285">
        <v>1709</v>
      </c>
      <c r="B299" s="285" t="s">
        <v>207</v>
      </c>
      <c r="C299" s="286">
        <v>36961</v>
      </c>
      <c r="D299" s="286">
        <v>6992</v>
      </c>
      <c r="E299" s="286">
        <v>2861.9</v>
      </c>
      <c r="F299" s="286">
        <v>1140</v>
      </c>
      <c r="G299" s="286">
        <v>4810</v>
      </c>
      <c r="H299" s="286">
        <v>186.12</v>
      </c>
      <c r="I299" s="286">
        <v>873.6</v>
      </c>
      <c r="J299" s="286">
        <v>0</v>
      </c>
      <c r="K299" s="286">
        <v>0</v>
      </c>
      <c r="L299" s="286">
        <v>0</v>
      </c>
      <c r="M299" s="286">
        <v>423.2</v>
      </c>
      <c r="N299" s="286">
        <v>15923</v>
      </c>
      <c r="O299" s="286">
        <v>2479</v>
      </c>
      <c r="P299" s="286">
        <v>12321.799000000001</v>
      </c>
      <c r="Q299" s="286">
        <v>20</v>
      </c>
    </row>
    <row r="300" spans="1:17" x14ac:dyDescent="0.2">
      <c r="A300" s="285">
        <v>820</v>
      </c>
      <c r="B300" s="285" t="s">
        <v>226</v>
      </c>
      <c r="C300" s="286">
        <v>23186</v>
      </c>
      <c r="D300" s="286">
        <v>4363</v>
      </c>
      <c r="E300" s="286">
        <v>1035.2</v>
      </c>
      <c r="F300" s="286">
        <v>435</v>
      </c>
      <c r="G300" s="286">
        <v>7320</v>
      </c>
      <c r="H300" s="286">
        <v>0</v>
      </c>
      <c r="I300" s="286">
        <v>443.2</v>
      </c>
      <c r="J300" s="286">
        <v>0</v>
      </c>
      <c r="K300" s="286">
        <v>0</v>
      </c>
      <c r="L300" s="286">
        <v>0</v>
      </c>
      <c r="M300" s="286">
        <v>0</v>
      </c>
      <c r="N300" s="286">
        <v>3362</v>
      </c>
      <c r="O300" s="286">
        <v>32</v>
      </c>
      <c r="P300" s="286">
        <v>11361.504000000001</v>
      </c>
      <c r="Q300" s="286">
        <v>3</v>
      </c>
    </row>
    <row r="301" spans="1:17" x14ac:dyDescent="0.2">
      <c r="A301" s="285">
        <v>823</v>
      </c>
      <c r="B301" s="285" t="s">
        <v>230</v>
      </c>
      <c r="C301" s="286">
        <v>18623</v>
      </c>
      <c r="D301" s="286">
        <v>3436</v>
      </c>
      <c r="E301" s="286">
        <v>1078.8</v>
      </c>
      <c r="F301" s="286">
        <v>240</v>
      </c>
      <c r="G301" s="286">
        <v>3200</v>
      </c>
      <c r="H301" s="286">
        <v>0</v>
      </c>
      <c r="I301" s="286">
        <v>849.6</v>
      </c>
      <c r="J301" s="286">
        <v>0</v>
      </c>
      <c r="K301" s="286">
        <v>0</v>
      </c>
      <c r="L301" s="286">
        <v>0</v>
      </c>
      <c r="M301" s="286">
        <v>0</v>
      </c>
      <c r="N301" s="286">
        <v>10176</v>
      </c>
      <c r="O301" s="286">
        <v>108</v>
      </c>
      <c r="P301" s="286">
        <v>4958.424</v>
      </c>
      <c r="Q301" s="286">
        <v>9</v>
      </c>
    </row>
    <row r="302" spans="1:17" x14ac:dyDescent="0.2">
      <c r="A302" s="285">
        <v>824</v>
      </c>
      <c r="B302" s="285" t="s">
        <v>231</v>
      </c>
      <c r="C302" s="286">
        <v>26140</v>
      </c>
      <c r="D302" s="286">
        <v>4926</v>
      </c>
      <c r="E302" s="286">
        <v>1875.6</v>
      </c>
      <c r="F302" s="286">
        <v>655</v>
      </c>
      <c r="G302" s="286">
        <v>9610</v>
      </c>
      <c r="H302" s="286">
        <v>617.12</v>
      </c>
      <c r="I302" s="286">
        <v>1413.6</v>
      </c>
      <c r="J302" s="286">
        <v>0</v>
      </c>
      <c r="K302" s="286">
        <v>0</v>
      </c>
      <c r="L302" s="286">
        <v>0</v>
      </c>
      <c r="M302" s="286">
        <v>254.5</v>
      </c>
      <c r="N302" s="286">
        <v>6384</v>
      </c>
      <c r="O302" s="286">
        <v>129</v>
      </c>
      <c r="P302" s="286">
        <v>11989.972</v>
      </c>
      <c r="Q302" s="286">
        <v>3</v>
      </c>
    </row>
    <row r="303" spans="1:17" x14ac:dyDescent="0.2">
      <c r="A303" s="285">
        <v>826</v>
      </c>
      <c r="B303" s="285" t="s">
        <v>238</v>
      </c>
      <c r="C303" s="286">
        <v>55616</v>
      </c>
      <c r="D303" s="286">
        <v>10499</v>
      </c>
      <c r="E303" s="286">
        <v>4722.1000000000004</v>
      </c>
      <c r="F303" s="286">
        <v>4430</v>
      </c>
      <c r="G303" s="286">
        <v>46000</v>
      </c>
      <c r="H303" s="286">
        <v>1546.28</v>
      </c>
      <c r="I303" s="286">
        <v>2030.4</v>
      </c>
      <c r="J303" s="286">
        <v>0</v>
      </c>
      <c r="K303" s="286">
        <v>0</v>
      </c>
      <c r="L303" s="286">
        <v>0</v>
      </c>
      <c r="M303" s="286">
        <v>0</v>
      </c>
      <c r="N303" s="286">
        <v>7142</v>
      </c>
      <c r="O303" s="286">
        <v>167</v>
      </c>
      <c r="P303" s="286">
        <v>40044.855000000003</v>
      </c>
      <c r="Q303" s="286">
        <v>7</v>
      </c>
    </row>
    <row r="304" spans="1:17" x14ac:dyDescent="0.2">
      <c r="A304" s="285">
        <v>828</v>
      </c>
      <c r="B304" s="285" t="s">
        <v>243</v>
      </c>
      <c r="C304" s="286">
        <v>91451</v>
      </c>
      <c r="D304" s="286">
        <v>17434</v>
      </c>
      <c r="E304" s="286">
        <v>8192.4</v>
      </c>
      <c r="F304" s="286">
        <v>6395</v>
      </c>
      <c r="G304" s="286">
        <v>98480</v>
      </c>
      <c r="H304" s="286">
        <v>2779.44</v>
      </c>
      <c r="I304" s="286">
        <v>4780.8</v>
      </c>
      <c r="J304" s="286">
        <v>0</v>
      </c>
      <c r="K304" s="286">
        <v>0</v>
      </c>
      <c r="L304" s="286">
        <v>0</v>
      </c>
      <c r="M304" s="286">
        <v>0</v>
      </c>
      <c r="N304" s="286">
        <v>16207</v>
      </c>
      <c r="O304" s="286">
        <v>886</v>
      </c>
      <c r="P304" s="286">
        <v>55743.197999999997</v>
      </c>
      <c r="Q304" s="286">
        <v>22</v>
      </c>
    </row>
    <row r="305" spans="1:17" x14ac:dyDescent="0.2">
      <c r="A305" s="285">
        <v>1667</v>
      </c>
      <c r="B305" s="285" t="s">
        <v>259</v>
      </c>
      <c r="C305" s="286">
        <v>13060</v>
      </c>
      <c r="D305" s="286">
        <v>2595</v>
      </c>
      <c r="E305" s="286">
        <v>793.9</v>
      </c>
      <c r="F305" s="286">
        <v>150</v>
      </c>
      <c r="G305" s="286">
        <v>2590</v>
      </c>
      <c r="H305" s="286">
        <v>0</v>
      </c>
      <c r="I305" s="286">
        <v>0</v>
      </c>
      <c r="J305" s="286">
        <v>0</v>
      </c>
      <c r="K305" s="286">
        <v>0</v>
      </c>
      <c r="L305" s="286">
        <v>0</v>
      </c>
      <c r="M305" s="286">
        <v>0</v>
      </c>
      <c r="N305" s="286">
        <v>7780</v>
      </c>
      <c r="O305" s="286">
        <v>86</v>
      </c>
      <c r="P305" s="286">
        <v>3170.0889999999999</v>
      </c>
      <c r="Q305" s="286">
        <v>8</v>
      </c>
    </row>
    <row r="306" spans="1:17" x14ac:dyDescent="0.2">
      <c r="A306" s="285">
        <v>1674</v>
      </c>
      <c r="B306" s="285" t="s">
        <v>268</v>
      </c>
      <c r="C306" s="286">
        <v>77032</v>
      </c>
      <c r="D306" s="286">
        <v>14261</v>
      </c>
      <c r="E306" s="286">
        <v>7701</v>
      </c>
      <c r="F306" s="286">
        <v>7715</v>
      </c>
      <c r="G306" s="286">
        <v>85570</v>
      </c>
      <c r="H306" s="286">
        <v>2346.1</v>
      </c>
      <c r="I306" s="286">
        <v>3535.2</v>
      </c>
      <c r="J306" s="286">
        <v>0</v>
      </c>
      <c r="K306" s="286">
        <v>0</v>
      </c>
      <c r="L306" s="286">
        <v>0</v>
      </c>
      <c r="M306" s="286">
        <v>0</v>
      </c>
      <c r="N306" s="286">
        <v>10648</v>
      </c>
      <c r="O306" s="286">
        <v>69</v>
      </c>
      <c r="P306" s="286">
        <v>61010.46</v>
      </c>
      <c r="Q306" s="286">
        <v>9</v>
      </c>
    </row>
    <row r="307" spans="1:17" x14ac:dyDescent="0.2">
      <c r="A307" s="285">
        <v>840</v>
      </c>
      <c r="B307" s="285" t="s">
        <v>271</v>
      </c>
      <c r="C307" s="286">
        <v>22572</v>
      </c>
      <c r="D307" s="286">
        <v>3555</v>
      </c>
      <c r="E307" s="286">
        <v>1900.7</v>
      </c>
      <c r="F307" s="286">
        <v>375</v>
      </c>
      <c r="G307" s="286">
        <v>9100</v>
      </c>
      <c r="H307" s="286">
        <v>0</v>
      </c>
      <c r="I307" s="286">
        <v>301.60000000000002</v>
      </c>
      <c r="J307" s="286">
        <v>0</v>
      </c>
      <c r="K307" s="286">
        <v>0</v>
      </c>
      <c r="L307" s="286">
        <v>0</v>
      </c>
      <c r="M307" s="286">
        <v>42.6</v>
      </c>
      <c r="N307" s="286">
        <v>6438</v>
      </c>
      <c r="O307" s="286">
        <v>9</v>
      </c>
      <c r="P307" s="286">
        <v>6539.1689999999999</v>
      </c>
      <c r="Q307" s="286">
        <v>6</v>
      </c>
    </row>
    <row r="308" spans="1:17" x14ac:dyDescent="0.2">
      <c r="A308" s="285">
        <v>796</v>
      </c>
      <c r="B308" s="285" t="s">
        <v>282</v>
      </c>
      <c r="C308" s="286">
        <v>154205</v>
      </c>
      <c r="D308" s="286">
        <v>28962</v>
      </c>
      <c r="E308" s="286">
        <v>14285.8</v>
      </c>
      <c r="F308" s="286">
        <v>11975</v>
      </c>
      <c r="G308" s="286">
        <v>262510</v>
      </c>
      <c r="H308" s="286">
        <v>4856.16</v>
      </c>
      <c r="I308" s="286">
        <v>7004</v>
      </c>
      <c r="J308" s="286">
        <v>0</v>
      </c>
      <c r="K308" s="286">
        <v>0</v>
      </c>
      <c r="L308" s="286">
        <v>0</v>
      </c>
      <c r="M308" s="286">
        <v>0</v>
      </c>
      <c r="N308" s="286">
        <v>10969</v>
      </c>
      <c r="O308" s="286">
        <v>839</v>
      </c>
      <c r="P308" s="286">
        <v>143600.57199999999</v>
      </c>
      <c r="Q308" s="286">
        <v>8</v>
      </c>
    </row>
    <row r="309" spans="1:17" x14ac:dyDescent="0.2">
      <c r="A309" s="285">
        <v>1702</v>
      </c>
      <c r="B309" s="285" t="s">
        <v>284</v>
      </c>
      <c r="C309" s="286">
        <v>11606</v>
      </c>
      <c r="D309" s="286">
        <v>2152</v>
      </c>
      <c r="E309" s="286">
        <v>722.7</v>
      </c>
      <c r="F309" s="286">
        <v>135</v>
      </c>
      <c r="G309" s="286">
        <v>1130</v>
      </c>
      <c r="H309" s="286">
        <v>311.39999999999998</v>
      </c>
      <c r="I309" s="286">
        <v>837.6</v>
      </c>
      <c r="J309" s="286">
        <v>0</v>
      </c>
      <c r="K309" s="286">
        <v>0</v>
      </c>
      <c r="L309" s="286">
        <v>0</v>
      </c>
      <c r="M309" s="286">
        <v>0</v>
      </c>
      <c r="N309" s="286">
        <v>9926</v>
      </c>
      <c r="O309" s="286">
        <v>50</v>
      </c>
      <c r="P309" s="286">
        <v>1337.7370000000001</v>
      </c>
      <c r="Q309" s="286">
        <v>7</v>
      </c>
    </row>
    <row r="310" spans="1:17" x14ac:dyDescent="0.2">
      <c r="A310" s="285">
        <v>845</v>
      </c>
      <c r="B310" s="285" t="s">
        <v>285</v>
      </c>
      <c r="C310" s="286">
        <v>28991</v>
      </c>
      <c r="D310" s="286">
        <v>5929</v>
      </c>
      <c r="E310" s="286">
        <v>1663.9</v>
      </c>
      <c r="F310" s="286">
        <v>480</v>
      </c>
      <c r="G310" s="286">
        <v>4540</v>
      </c>
      <c r="H310" s="286">
        <v>1198.1980000000001</v>
      </c>
      <c r="I310" s="286">
        <v>925.6</v>
      </c>
      <c r="J310" s="286">
        <v>0</v>
      </c>
      <c r="K310" s="286">
        <v>0</v>
      </c>
      <c r="L310" s="286">
        <v>0</v>
      </c>
      <c r="M310" s="286">
        <v>0</v>
      </c>
      <c r="N310" s="286">
        <v>5834</v>
      </c>
      <c r="O310" s="286">
        <v>100</v>
      </c>
      <c r="P310" s="286">
        <v>7619.375</v>
      </c>
      <c r="Q310" s="286">
        <v>7</v>
      </c>
    </row>
    <row r="311" spans="1:17" x14ac:dyDescent="0.2">
      <c r="A311" s="285">
        <v>847</v>
      </c>
      <c r="B311" s="285" t="s">
        <v>293</v>
      </c>
      <c r="C311" s="286">
        <v>19322</v>
      </c>
      <c r="D311" s="286">
        <v>3487</v>
      </c>
      <c r="E311" s="286">
        <v>1520.6</v>
      </c>
      <c r="F311" s="286">
        <v>250</v>
      </c>
      <c r="G311" s="286">
        <v>6230</v>
      </c>
      <c r="H311" s="286">
        <v>342.54</v>
      </c>
      <c r="I311" s="286">
        <v>560.79999999999995</v>
      </c>
      <c r="J311" s="286">
        <v>0</v>
      </c>
      <c r="K311" s="286">
        <v>0</v>
      </c>
      <c r="L311" s="286">
        <v>0</v>
      </c>
      <c r="M311" s="286">
        <v>0</v>
      </c>
      <c r="N311" s="286">
        <v>8012</v>
      </c>
      <c r="O311" s="286">
        <v>138</v>
      </c>
      <c r="P311" s="286">
        <v>5898.8779999999997</v>
      </c>
      <c r="Q311" s="286">
        <v>5</v>
      </c>
    </row>
    <row r="312" spans="1:17" x14ac:dyDescent="0.2">
      <c r="A312" s="285">
        <v>848</v>
      </c>
      <c r="B312" s="285" t="s">
        <v>294</v>
      </c>
      <c r="C312" s="286">
        <v>16904</v>
      </c>
      <c r="D312" s="286">
        <v>3491</v>
      </c>
      <c r="E312" s="286">
        <v>847.8</v>
      </c>
      <c r="F312" s="286">
        <v>330</v>
      </c>
      <c r="G312" s="286">
        <v>5130</v>
      </c>
      <c r="H312" s="286">
        <v>456.72</v>
      </c>
      <c r="I312" s="286">
        <v>0</v>
      </c>
      <c r="J312" s="286">
        <v>0</v>
      </c>
      <c r="K312" s="286">
        <v>0</v>
      </c>
      <c r="L312" s="286">
        <v>0</v>
      </c>
      <c r="M312" s="286">
        <v>0</v>
      </c>
      <c r="N312" s="286">
        <v>2594</v>
      </c>
      <c r="O312" s="286">
        <v>57</v>
      </c>
      <c r="P312" s="286">
        <v>4905.97</v>
      </c>
      <c r="Q312" s="286">
        <v>2</v>
      </c>
    </row>
    <row r="313" spans="1:17" x14ac:dyDescent="0.2">
      <c r="A313" s="285">
        <v>851</v>
      </c>
      <c r="B313" s="285" t="s">
        <v>299</v>
      </c>
      <c r="C313" s="286">
        <v>25054</v>
      </c>
      <c r="D313" s="286">
        <v>4161</v>
      </c>
      <c r="E313" s="286">
        <v>2653.9</v>
      </c>
      <c r="F313" s="286">
        <v>465</v>
      </c>
      <c r="G313" s="286">
        <v>5690</v>
      </c>
      <c r="H313" s="286">
        <v>0</v>
      </c>
      <c r="I313" s="286">
        <v>488.8</v>
      </c>
      <c r="J313" s="286">
        <v>0</v>
      </c>
      <c r="K313" s="286">
        <v>0</v>
      </c>
      <c r="L313" s="286">
        <v>0</v>
      </c>
      <c r="M313" s="286">
        <v>147.9</v>
      </c>
      <c r="N313" s="286">
        <v>14648</v>
      </c>
      <c r="O313" s="286">
        <v>1266</v>
      </c>
      <c r="P313" s="286">
        <v>7521.4589999999998</v>
      </c>
      <c r="Q313" s="286">
        <v>8</v>
      </c>
    </row>
    <row r="314" spans="1:17" x14ac:dyDescent="0.2">
      <c r="A314" s="285">
        <v>855</v>
      </c>
      <c r="B314" s="285" t="s">
        <v>310</v>
      </c>
      <c r="C314" s="286">
        <v>217259</v>
      </c>
      <c r="D314" s="286">
        <v>39311</v>
      </c>
      <c r="E314" s="286">
        <v>24349.5</v>
      </c>
      <c r="F314" s="286">
        <v>24800</v>
      </c>
      <c r="G314" s="286">
        <v>359800</v>
      </c>
      <c r="H314" s="286">
        <v>5176.72</v>
      </c>
      <c r="I314" s="286">
        <v>9148</v>
      </c>
      <c r="J314" s="286">
        <v>0</v>
      </c>
      <c r="K314" s="286">
        <v>0</v>
      </c>
      <c r="L314" s="286">
        <v>0</v>
      </c>
      <c r="M314" s="286">
        <v>0</v>
      </c>
      <c r="N314" s="286">
        <v>11605</v>
      </c>
      <c r="O314" s="286">
        <v>208</v>
      </c>
      <c r="P314" s="286">
        <v>285344.505</v>
      </c>
      <c r="Q314" s="286">
        <v>4</v>
      </c>
    </row>
    <row r="315" spans="1:17" x14ac:dyDescent="0.2">
      <c r="A315" s="285">
        <v>856</v>
      </c>
      <c r="B315" s="285" t="s">
        <v>316</v>
      </c>
      <c r="C315" s="286">
        <v>41782</v>
      </c>
      <c r="D315" s="286">
        <v>8077</v>
      </c>
      <c r="E315" s="286">
        <v>3659.2</v>
      </c>
      <c r="F315" s="286">
        <v>2260</v>
      </c>
      <c r="G315" s="286">
        <v>43900</v>
      </c>
      <c r="H315" s="286">
        <v>517.28</v>
      </c>
      <c r="I315" s="286">
        <v>2279.1999999999998</v>
      </c>
      <c r="J315" s="286">
        <v>0</v>
      </c>
      <c r="K315" s="286">
        <v>0</v>
      </c>
      <c r="L315" s="286">
        <v>0</v>
      </c>
      <c r="M315" s="286">
        <v>0</v>
      </c>
      <c r="N315" s="286">
        <v>6699</v>
      </c>
      <c r="O315" s="286">
        <v>54</v>
      </c>
      <c r="P315" s="286">
        <v>25763.232</v>
      </c>
      <c r="Q315" s="286">
        <v>7</v>
      </c>
    </row>
    <row r="316" spans="1:17" x14ac:dyDescent="0.2">
      <c r="A316" s="285">
        <v>858</v>
      </c>
      <c r="B316" s="285" t="s">
        <v>324</v>
      </c>
      <c r="C316" s="286">
        <v>30910</v>
      </c>
      <c r="D316" s="286">
        <v>5197</v>
      </c>
      <c r="E316" s="286">
        <v>3087.9</v>
      </c>
      <c r="F316" s="286">
        <v>625</v>
      </c>
      <c r="G316" s="286">
        <v>22560</v>
      </c>
      <c r="H316" s="286">
        <v>164.34</v>
      </c>
      <c r="I316" s="286">
        <v>1988</v>
      </c>
      <c r="J316" s="286">
        <v>0</v>
      </c>
      <c r="K316" s="286">
        <v>0</v>
      </c>
      <c r="L316" s="286">
        <v>0</v>
      </c>
      <c r="M316" s="286">
        <v>0</v>
      </c>
      <c r="N316" s="286">
        <v>5494</v>
      </c>
      <c r="O316" s="286">
        <v>156</v>
      </c>
      <c r="P316" s="286">
        <v>21507.562999999998</v>
      </c>
      <c r="Q316" s="286">
        <v>3</v>
      </c>
    </row>
    <row r="317" spans="1:17" x14ac:dyDescent="0.2">
      <c r="A317" s="285">
        <v>861</v>
      </c>
      <c r="B317" s="285" t="s">
        <v>329</v>
      </c>
      <c r="C317" s="286">
        <v>45337</v>
      </c>
      <c r="D317" s="286">
        <v>8498</v>
      </c>
      <c r="E317" s="286">
        <v>3179.2</v>
      </c>
      <c r="F317" s="286">
        <v>1210</v>
      </c>
      <c r="G317" s="286">
        <v>35090</v>
      </c>
      <c r="H317" s="286">
        <v>1170.22</v>
      </c>
      <c r="I317" s="286">
        <v>1518.4</v>
      </c>
      <c r="J317" s="286">
        <v>0</v>
      </c>
      <c r="K317" s="286">
        <v>0</v>
      </c>
      <c r="L317" s="286">
        <v>0</v>
      </c>
      <c r="M317" s="286">
        <v>0</v>
      </c>
      <c r="N317" s="286">
        <v>3168</v>
      </c>
      <c r="O317" s="286">
        <v>21</v>
      </c>
      <c r="P317" s="286">
        <v>33499.887999999999</v>
      </c>
      <c r="Q317" s="286">
        <v>5</v>
      </c>
    </row>
    <row r="318" spans="1:17" x14ac:dyDescent="0.2">
      <c r="A318" s="285">
        <v>865</v>
      </c>
      <c r="B318" s="285" t="s">
        <v>342</v>
      </c>
      <c r="C318" s="286">
        <v>26396</v>
      </c>
      <c r="D318" s="286">
        <v>5511</v>
      </c>
      <c r="E318" s="286">
        <v>1944.3</v>
      </c>
      <c r="F318" s="286">
        <v>630</v>
      </c>
      <c r="G318" s="286">
        <v>13440</v>
      </c>
      <c r="H318" s="286">
        <v>1881.9978000000001</v>
      </c>
      <c r="I318" s="286">
        <v>1602.4</v>
      </c>
      <c r="J318" s="286">
        <v>0</v>
      </c>
      <c r="K318" s="286">
        <v>0</v>
      </c>
      <c r="L318" s="286">
        <v>0</v>
      </c>
      <c r="M318" s="286">
        <v>0</v>
      </c>
      <c r="N318" s="286">
        <v>3343</v>
      </c>
      <c r="O318" s="286">
        <v>101</v>
      </c>
      <c r="P318" s="286">
        <v>15511.178</v>
      </c>
      <c r="Q318" s="286">
        <v>3</v>
      </c>
    </row>
    <row r="319" spans="1:17" x14ac:dyDescent="0.2">
      <c r="A319" s="285">
        <v>866</v>
      </c>
      <c r="B319" s="285" t="s">
        <v>343</v>
      </c>
      <c r="C319" s="286">
        <v>17247</v>
      </c>
      <c r="D319" s="286">
        <v>3537</v>
      </c>
      <c r="E319" s="286">
        <v>978</v>
      </c>
      <c r="F319" s="286">
        <v>425</v>
      </c>
      <c r="G319" s="286">
        <v>4270</v>
      </c>
      <c r="H319" s="286">
        <v>0</v>
      </c>
      <c r="I319" s="286">
        <v>0</v>
      </c>
      <c r="J319" s="286">
        <v>0</v>
      </c>
      <c r="K319" s="286">
        <v>0</v>
      </c>
      <c r="L319" s="286">
        <v>0</v>
      </c>
      <c r="M319" s="286">
        <v>0</v>
      </c>
      <c r="N319" s="286">
        <v>2241</v>
      </c>
      <c r="O319" s="286">
        <v>25</v>
      </c>
      <c r="P319" s="286">
        <v>6378.68</v>
      </c>
      <c r="Q319" s="286">
        <v>1</v>
      </c>
    </row>
    <row r="320" spans="1:17" x14ac:dyDescent="0.2">
      <c r="A320" s="285">
        <v>867</v>
      </c>
      <c r="B320" s="285" t="s">
        <v>344</v>
      </c>
      <c r="C320" s="286">
        <v>48240</v>
      </c>
      <c r="D320" s="286">
        <v>9062</v>
      </c>
      <c r="E320" s="286">
        <v>4748.2</v>
      </c>
      <c r="F320" s="286">
        <v>2900</v>
      </c>
      <c r="G320" s="286">
        <v>40180</v>
      </c>
      <c r="H320" s="286">
        <v>764.28</v>
      </c>
      <c r="I320" s="286">
        <v>3369.6</v>
      </c>
      <c r="J320" s="286">
        <v>0</v>
      </c>
      <c r="K320" s="286">
        <v>0</v>
      </c>
      <c r="L320" s="286">
        <v>0</v>
      </c>
      <c r="M320" s="286">
        <v>109</v>
      </c>
      <c r="N320" s="286">
        <v>6449</v>
      </c>
      <c r="O320" s="286">
        <v>315</v>
      </c>
      <c r="P320" s="286">
        <v>28433.076000000001</v>
      </c>
      <c r="Q320" s="286">
        <v>3</v>
      </c>
    </row>
    <row r="321" spans="1:17" x14ac:dyDescent="0.2">
      <c r="A321" s="285">
        <v>873</v>
      </c>
      <c r="B321" s="285" t="s">
        <v>364</v>
      </c>
      <c r="C321" s="286">
        <v>21866</v>
      </c>
      <c r="D321" s="286">
        <v>3820</v>
      </c>
      <c r="E321" s="286">
        <v>1620.1</v>
      </c>
      <c r="F321" s="286">
        <v>410</v>
      </c>
      <c r="G321" s="286">
        <v>5790</v>
      </c>
      <c r="H321" s="286">
        <v>179.92</v>
      </c>
      <c r="I321" s="286">
        <v>512</v>
      </c>
      <c r="J321" s="286">
        <v>0</v>
      </c>
      <c r="K321" s="286">
        <v>0</v>
      </c>
      <c r="L321" s="286">
        <v>0</v>
      </c>
      <c r="M321" s="286">
        <v>140.6</v>
      </c>
      <c r="N321" s="286">
        <v>9139</v>
      </c>
      <c r="O321" s="286">
        <v>58</v>
      </c>
      <c r="P321" s="286">
        <v>6927.6869999999999</v>
      </c>
      <c r="Q321" s="286">
        <v>6</v>
      </c>
    </row>
    <row r="322" spans="1:17" x14ac:dyDescent="0.2">
      <c r="A322" s="285">
        <v>879</v>
      </c>
      <c r="B322" s="285" t="s">
        <v>380</v>
      </c>
      <c r="C322" s="286">
        <v>21612</v>
      </c>
      <c r="D322" s="286">
        <v>3578</v>
      </c>
      <c r="E322" s="286">
        <v>1693.7</v>
      </c>
      <c r="F322" s="286">
        <v>465</v>
      </c>
      <c r="G322" s="286">
        <v>4850</v>
      </c>
      <c r="H322" s="286">
        <v>505.16</v>
      </c>
      <c r="I322" s="286">
        <v>248</v>
      </c>
      <c r="J322" s="286">
        <v>0</v>
      </c>
      <c r="K322" s="286">
        <v>0</v>
      </c>
      <c r="L322" s="286">
        <v>0</v>
      </c>
      <c r="M322" s="286">
        <v>0</v>
      </c>
      <c r="N322" s="286">
        <v>12059</v>
      </c>
      <c r="O322" s="286">
        <v>61</v>
      </c>
      <c r="P322" s="286">
        <v>5185.62</v>
      </c>
      <c r="Q322" s="286">
        <v>6</v>
      </c>
    </row>
    <row r="323" spans="1:17" x14ac:dyDescent="0.2">
      <c r="A323" s="285">
        <v>888</v>
      </c>
      <c r="B323" s="285" t="s">
        <v>26</v>
      </c>
      <c r="C323" s="286">
        <v>15929</v>
      </c>
      <c r="D323" s="286">
        <v>2438</v>
      </c>
      <c r="E323" s="286">
        <v>1450.3</v>
      </c>
      <c r="F323" s="286">
        <v>455</v>
      </c>
      <c r="G323" s="286">
        <v>4790</v>
      </c>
      <c r="H323" s="286">
        <v>0</v>
      </c>
      <c r="I323" s="286">
        <v>0</v>
      </c>
      <c r="J323" s="286">
        <v>0</v>
      </c>
      <c r="K323" s="286">
        <v>0</v>
      </c>
      <c r="L323" s="286">
        <v>0</v>
      </c>
      <c r="M323" s="286">
        <v>0</v>
      </c>
      <c r="N323" s="286">
        <v>2103</v>
      </c>
      <c r="O323" s="286">
        <v>0</v>
      </c>
      <c r="P323" s="286">
        <v>6658.7089999999998</v>
      </c>
      <c r="Q323" s="286">
        <v>3</v>
      </c>
    </row>
    <row r="324" spans="1:17" x14ac:dyDescent="0.2">
      <c r="A324" s="285">
        <v>1954</v>
      </c>
      <c r="B324" s="285" t="s">
        <v>694</v>
      </c>
      <c r="C324" s="286">
        <v>35727</v>
      </c>
      <c r="D324" s="286">
        <v>5754</v>
      </c>
      <c r="E324" s="286">
        <v>3165.2</v>
      </c>
      <c r="F324" s="286">
        <v>610</v>
      </c>
      <c r="G324" s="286">
        <v>4860</v>
      </c>
      <c r="H324" s="286">
        <v>0</v>
      </c>
      <c r="I324" s="286">
        <v>0</v>
      </c>
      <c r="J324" s="286">
        <v>0</v>
      </c>
      <c r="K324" s="286">
        <v>0</v>
      </c>
      <c r="L324" s="286">
        <v>0</v>
      </c>
      <c r="M324" s="286">
        <v>0</v>
      </c>
      <c r="N324" s="286">
        <v>7831</v>
      </c>
      <c r="O324" s="286">
        <v>18</v>
      </c>
      <c r="P324" s="286">
        <v>8345.4840000000004</v>
      </c>
      <c r="Q324" s="286">
        <v>12</v>
      </c>
    </row>
    <row r="325" spans="1:17" x14ac:dyDescent="0.2">
      <c r="A325" s="285">
        <v>889</v>
      </c>
      <c r="B325" s="285" t="s">
        <v>28</v>
      </c>
      <c r="C325" s="286">
        <v>13519</v>
      </c>
      <c r="D325" s="286">
        <v>2420</v>
      </c>
      <c r="E325" s="286">
        <v>1185</v>
      </c>
      <c r="F325" s="286">
        <v>600</v>
      </c>
      <c r="G325" s="286">
        <v>9120</v>
      </c>
      <c r="H325" s="286">
        <v>0</v>
      </c>
      <c r="I325" s="286">
        <v>228.8</v>
      </c>
      <c r="J325" s="286">
        <v>0</v>
      </c>
      <c r="K325" s="286">
        <v>0</v>
      </c>
      <c r="L325" s="286">
        <v>0</v>
      </c>
      <c r="M325" s="286">
        <v>0</v>
      </c>
      <c r="N325" s="286">
        <v>2785</v>
      </c>
      <c r="O325" s="286">
        <v>131</v>
      </c>
      <c r="P325" s="286">
        <v>4795.2</v>
      </c>
      <c r="Q325" s="286">
        <v>2</v>
      </c>
    </row>
    <row r="326" spans="1:17" x14ac:dyDescent="0.2">
      <c r="A326" s="285">
        <v>893</v>
      </c>
      <c r="B326" s="285" t="s">
        <v>32</v>
      </c>
      <c r="C326" s="286">
        <v>13140</v>
      </c>
      <c r="D326" s="286">
        <v>2212</v>
      </c>
      <c r="E326" s="286">
        <v>1155.5999999999999</v>
      </c>
      <c r="F326" s="286">
        <v>170</v>
      </c>
      <c r="G326" s="286">
        <v>1420</v>
      </c>
      <c r="H326" s="286">
        <v>0</v>
      </c>
      <c r="I326" s="286">
        <v>0</v>
      </c>
      <c r="J326" s="286">
        <v>0</v>
      </c>
      <c r="K326" s="286">
        <v>0</v>
      </c>
      <c r="L326" s="286">
        <v>0</v>
      </c>
      <c r="M326" s="286">
        <v>0</v>
      </c>
      <c r="N326" s="286">
        <v>10292</v>
      </c>
      <c r="O326" s="286">
        <v>558</v>
      </c>
      <c r="P326" s="286">
        <v>1812.51</v>
      </c>
      <c r="Q326" s="286">
        <v>11</v>
      </c>
    </row>
    <row r="327" spans="1:17" x14ac:dyDescent="0.2">
      <c r="A327" s="285">
        <v>899</v>
      </c>
      <c r="B327" s="285" t="s">
        <v>55</v>
      </c>
      <c r="C327" s="286">
        <v>28103</v>
      </c>
      <c r="D327" s="286">
        <v>4481</v>
      </c>
      <c r="E327" s="286">
        <v>3966.4</v>
      </c>
      <c r="F327" s="286">
        <v>905</v>
      </c>
      <c r="G327" s="286">
        <v>24470</v>
      </c>
      <c r="H327" s="286">
        <v>217.8</v>
      </c>
      <c r="I327" s="286">
        <v>135.19999999999999</v>
      </c>
      <c r="J327" s="286">
        <v>0</v>
      </c>
      <c r="K327" s="286">
        <v>0</v>
      </c>
      <c r="L327" s="286">
        <v>0</v>
      </c>
      <c r="M327" s="286">
        <v>0</v>
      </c>
      <c r="N327" s="286">
        <v>1725</v>
      </c>
      <c r="O327" s="286">
        <v>9</v>
      </c>
      <c r="P327" s="286">
        <v>24373.205999999998</v>
      </c>
      <c r="Q327" s="286">
        <v>1</v>
      </c>
    </row>
    <row r="328" spans="1:17" x14ac:dyDescent="0.2">
      <c r="A328" s="285">
        <v>1711</v>
      </c>
      <c r="B328" s="285" t="s">
        <v>89</v>
      </c>
      <c r="C328" s="286">
        <v>31638</v>
      </c>
      <c r="D328" s="286">
        <v>4892</v>
      </c>
      <c r="E328" s="286">
        <v>2997.6</v>
      </c>
      <c r="F328" s="286">
        <v>605</v>
      </c>
      <c r="G328" s="286">
        <v>16200</v>
      </c>
      <c r="H328" s="286">
        <v>237.6</v>
      </c>
      <c r="I328" s="286">
        <v>1091.2</v>
      </c>
      <c r="J328" s="286">
        <v>0</v>
      </c>
      <c r="K328" s="286">
        <v>0</v>
      </c>
      <c r="L328" s="286">
        <v>0</v>
      </c>
      <c r="M328" s="286">
        <v>0</v>
      </c>
      <c r="N328" s="286">
        <v>10303</v>
      </c>
      <c r="O328" s="286">
        <v>159</v>
      </c>
      <c r="P328" s="286">
        <v>10966.464</v>
      </c>
      <c r="Q328" s="286">
        <v>12</v>
      </c>
    </row>
    <row r="329" spans="1:17" x14ac:dyDescent="0.2">
      <c r="A329" s="285">
        <v>1903</v>
      </c>
      <c r="B329" s="285" t="s">
        <v>510</v>
      </c>
      <c r="C329" s="286">
        <v>25658</v>
      </c>
      <c r="D329" s="286">
        <v>4456</v>
      </c>
      <c r="E329" s="286">
        <v>1461.1</v>
      </c>
      <c r="F329" s="286">
        <v>355</v>
      </c>
      <c r="G329" s="286">
        <v>3070</v>
      </c>
      <c r="H329" s="286">
        <v>442.88</v>
      </c>
      <c r="I329" s="286">
        <v>0</v>
      </c>
      <c r="J329" s="286">
        <v>0</v>
      </c>
      <c r="K329" s="286">
        <v>0</v>
      </c>
      <c r="L329" s="286">
        <v>0</v>
      </c>
      <c r="M329" s="286">
        <v>0</v>
      </c>
      <c r="N329" s="286">
        <v>7756</v>
      </c>
      <c r="O329" s="286">
        <v>121</v>
      </c>
      <c r="P329" s="286">
        <v>5321.74</v>
      </c>
      <c r="Q329" s="286">
        <v>20</v>
      </c>
    </row>
    <row r="330" spans="1:17" x14ac:dyDescent="0.2">
      <c r="A330" s="285">
        <v>907</v>
      </c>
      <c r="B330" s="285" t="s">
        <v>109</v>
      </c>
      <c r="C330" s="286">
        <v>17071</v>
      </c>
      <c r="D330" s="286">
        <v>3179</v>
      </c>
      <c r="E330" s="286">
        <v>1338</v>
      </c>
      <c r="F330" s="286">
        <v>465</v>
      </c>
      <c r="G330" s="286">
        <v>5790</v>
      </c>
      <c r="H330" s="286">
        <v>683.42</v>
      </c>
      <c r="I330" s="286">
        <v>519.20000000000005</v>
      </c>
      <c r="J330" s="286">
        <v>0</v>
      </c>
      <c r="K330" s="286">
        <v>0</v>
      </c>
      <c r="L330" s="286">
        <v>0</v>
      </c>
      <c r="M330" s="286">
        <v>0</v>
      </c>
      <c r="N330" s="286">
        <v>4753</v>
      </c>
      <c r="O330" s="286">
        <v>289</v>
      </c>
      <c r="P330" s="286">
        <v>5514.12</v>
      </c>
      <c r="Q330" s="286">
        <v>5</v>
      </c>
    </row>
    <row r="331" spans="1:17" x14ac:dyDescent="0.2">
      <c r="A331" s="285">
        <v>1729</v>
      </c>
      <c r="B331" s="285" t="s">
        <v>121</v>
      </c>
      <c r="C331" s="286">
        <v>14246</v>
      </c>
      <c r="D331" s="286">
        <v>1997</v>
      </c>
      <c r="E331" s="286">
        <v>1277.8</v>
      </c>
      <c r="F331" s="286">
        <v>155</v>
      </c>
      <c r="G331" s="286">
        <v>820</v>
      </c>
      <c r="H331" s="286">
        <v>253.44</v>
      </c>
      <c r="I331" s="286">
        <v>1124</v>
      </c>
      <c r="J331" s="286">
        <v>0</v>
      </c>
      <c r="K331" s="286">
        <v>0</v>
      </c>
      <c r="L331" s="286">
        <v>0</v>
      </c>
      <c r="M331" s="286">
        <v>0</v>
      </c>
      <c r="N331" s="286">
        <v>7317</v>
      </c>
      <c r="O331" s="286">
        <v>19</v>
      </c>
      <c r="P331" s="286">
        <v>2084.194</v>
      </c>
      <c r="Q331" s="286">
        <v>20</v>
      </c>
    </row>
    <row r="332" spans="1:17" x14ac:dyDescent="0.2">
      <c r="A332" s="285">
        <v>917</v>
      </c>
      <c r="B332" s="285" t="s">
        <v>138</v>
      </c>
      <c r="C332" s="286">
        <v>86832</v>
      </c>
      <c r="D332" s="286">
        <v>13652</v>
      </c>
      <c r="E332" s="286">
        <v>14588.4</v>
      </c>
      <c r="F332" s="286">
        <v>5310</v>
      </c>
      <c r="G332" s="286">
        <v>149750</v>
      </c>
      <c r="H332" s="286">
        <v>5548.6369999999997</v>
      </c>
      <c r="I332" s="286">
        <v>5703.2</v>
      </c>
      <c r="J332" s="286">
        <v>0</v>
      </c>
      <c r="K332" s="286">
        <v>0</v>
      </c>
      <c r="L332" s="286">
        <v>0</v>
      </c>
      <c r="M332" s="286">
        <v>0</v>
      </c>
      <c r="N332" s="286">
        <v>4491</v>
      </c>
      <c r="O332" s="286">
        <v>62</v>
      </c>
      <c r="P332" s="286">
        <v>84009.09</v>
      </c>
      <c r="Q332" s="286">
        <v>4</v>
      </c>
    </row>
    <row r="333" spans="1:17" x14ac:dyDescent="0.2">
      <c r="A333" s="285">
        <v>1507</v>
      </c>
      <c r="B333" s="285" t="s">
        <v>154</v>
      </c>
      <c r="C333" s="286">
        <v>42291</v>
      </c>
      <c r="D333" s="286">
        <v>7779</v>
      </c>
      <c r="E333" s="286">
        <v>2899.2</v>
      </c>
      <c r="F333" s="286">
        <v>550</v>
      </c>
      <c r="G333" s="286">
        <v>17210</v>
      </c>
      <c r="H333" s="286">
        <v>166.32</v>
      </c>
      <c r="I333" s="286">
        <v>1622.4</v>
      </c>
      <c r="J333" s="286">
        <v>0</v>
      </c>
      <c r="K333" s="286">
        <v>0</v>
      </c>
      <c r="L333" s="286">
        <v>0</v>
      </c>
      <c r="M333" s="286">
        <v>0</v>
      </c>
      <c r="N333" s="286">
        <v>18866</v>
      </c>
      <c r="O333" s="286">
        <v>326</v>
      </c>
      <c r="P333" s="286">
        <v>10791.584000000001</v>
      </c>
      <c r="Q333" s="286">
        <v>17</v>
      </c>
    </row>
    <row r="334" spans="1:17" x14ac:dyDescent="0.2">
      <c r="A334" s="285">
        <v>928</v>
      </c>
      <c r="B334" s="285" t="s">
        <v>162</v>
      </c>
      <c r="C334" s="286">
        <v>45642</v>
      </c>
      <c r="D334" s="286">
        <v>6803</v>
      </c>
      <c r="E334" s="286">
        <v>7192.1</v>
      </c>
      <c r="F334" s="286">
        <v>1765</v>
      </c>
      <c r="G334" s="286">
        <v>51680</v>
      </c>
      <c r="H334" s="286">
        <v>864.94</v>
      </c>
      <c r="I334" s="286">
        <v>300.8</v>
      </c>
      <c r="J334" s="286">
        <v>0</v>
      </c>
      <c r="K334" s="286">
        <v>0</v>
      </c>
      <c r="L334" s="286">
        <v>0</v>
      </c>
      <c r="M334" s="286">
        <v>0</v>
      </c>
      <c r="N334" s="286">
        <v>2191</v>
      </c>
      <c r="O334" s="286">
        <v>24</v>
      </c>
      <c r="P334" s="286">
        <v>41866.682000000001</v>
      </c>
      <c r="Q334" s="286">
        <v>1</v>
      </c>
    </row>
    <row r="335" spans="1:17" x14ac:dyDescent="0.2">
      <c r="A335" s="285">
        <v>882</v>
      </c>
      <c r="B335" s="285" t="s">
        <v>168</v>
      </c>
      <c r="C335" s="286">
        <v>37591</v>
      </c>
      <c r="D335" s="286">
        <v>5931</v>
      </c>
      <c r="E335" s="286">
        <v>4456.7</v>
      </c>
      <c r="F335" s="286">
        <v>900</v>
      </c>
      <c r="G335" s="286">
        <v>34510</v>
      </c>
      <c r="H335" s="286">
        <v>203.94</v>
      </c>
      <c r="I335" s="286">
        <v>1641.6</v>
      </c>
      <c r="J335" s="286">
        <v>0</v>
      </c>
      <c r="K335" s="286">
        <v>0</v>
      </c>
      <c r="L335" s="286">
        <v>0</v>
      </c>
      <c r="M335" s="286">
        <v>248</v>
      </c>
      <c r="N335" s="286">
        <v>2460</v>
      </c>
      <c r="O335" s="286">
        <v>6</v>
      </c>
      <c r="P335" s="286">
        <v>27013.168000000001</v>
      </c>
      <c r="Q335" s="286">
        <v>3</v>
      </c>
    </row>
    <row r="336" spans="1:17" x14ac:dyDescent="0.2">
      <c r="A336" s="285">
        <v>1640</v>
      </c>
      <c r="B336" s="285" t="s">
        <v>181</v>
      </c>
      <c r="C336" s="286">
        <v>35681</v>
      </c>
      <c r="D336" s="286">
        <v>5974</v>
      </c>
      <c r="E336" s="286">
        <v>2627</v>
      </c>
      <c r="F336" s="286">
        <v>565</v>
      </c>
      <c r="G336" s="286">
        <v>6360</v>
      </c>
      <c r="H336" s="286">
        <v>1020.7</v>
      </c>
      <c r="I336" s="286">
        <v>1524</v>
      </c>
      <c r="J336" s="286">
        <v>0</v>
      </c>
      <c r="K336" s="286">
        <v>0</v>
      </c>
      <c r="L336" s="286">
        <v>0</v>
      </c>
      <c r="M336" s="286">
        <v>0</v>
      </c>
      <c r="N336" s="286">
        <v>16251</v>
      </c>
      <c r="O336" s="286">
        <v>239</v>
      </c>
      <c r="P336" s="286">
        <v>6254.39</v>
      </c>
      <c r="Q336" s="286">
        <v>19</v>
      </c>
    </row>
    <row r="337" spans="1:17" x14ac:dyDescent="0.2">
      <c r="A337" s="285">
        <v>1641</v>
      </c>
      <c r="B337" s="285" t="s">
        <v>194</v>
      </c>
      <c r="C337" s="286">
        <v>23716</v>
      </c>
      <c r="D337" s="286">
        <v>3566</v>
      </c>
      <c r="E337" s="286">
        <v>1954.9</v>
      </c>
      <c r="F337" s="286">
        <v>315</v>
      </c>
      <c r="G337" s="286">
        <v>5110</v>
      </c>
      <c r="H337" s="286">
        <v>460.98</v>
      </c>
      <c r="I337" s="286">
        <v>0</v>
      </c>
      <c r="J337" s="286">
        <v>0</v>
      </c>
      <c r="K337" s="286">
        <v>0</v>
      </c>
      <c r="L337" s="286">
        <v>0</v>
      </c>
      <c r="M337" s="286">
        <v>0</v>
      </c>
      <c r="N337" s="286">
        <v>4567</v>
      </c>
      <c r="O337" s="286">
        <v>1245</v>
      </c>
      <c r="P337" s="286">
        <v>5159.5349999999999</v>
      </c>
      <c r="Q337" s="286">
        <v>9</v>
      </c>
    </row>
    <row r="338" spans="1:17" x14ac:dyDescent="0.2">
      <c r="A338" s="285">
        <v>935</v>
      </c>
      <c r="B338" s="285" t="s">
        <v>196</v>
      </c>
      <c r="C338" s="286">
        <v>121565</v>
      </c>
      <c r="D338" s="286">
        <v>15968</v>
      </c>
      <c r="E338" s="286">
        <v>14346.3</v>
      </c>
      <c r="F338" s="286">
        <v>5495</v>
      </c>
      <c r="G338" s="286">
        <v>190950</v>
      </c>
      <c r="H338" s="286">
        <v>2801.92</v>
      </c>
      <c r="I338" s="286">
        <v>4352</v>
      </c>
      <c r="J338" s="286">
        <v>0</v>
      </c>
      <c r="K338" s="286">
        <v>0</v>
      </c>
      <c r="L338" s="286">
        <v>0</v>
      </c>
      <c r="M338" s="286">
        <v>0</v>
      </c>
      <c r="N338" s="286">
        <v>5562</v>
      </c>
      <c r="O338" s="286">
        <v>450</v>
      </c>
      <c r="P338" s="286">
        <v>158376.26699999999</v>
      </c>
      <c r="Q338" s="286">
        <v>2</v>
      </c>
    </row>
    <row r="339" spans="1:17" x14ac:dyDescent="0.2">
      <c r="A339" s="285">
        <v>938</v>
      </c>
      <c r="B339" s="285" t="s">
        <v>199</v>
      </c>
      <c r="C339" s="286">
        <v>18923</v>
      </c>
      <c r="D339" s="286">
        <v>3089</v>
      </c>
      <c r="E339" s="286">
        <v>1461.5</v>
      </c>
      <c r="F339" s="286">
        <v>240</v>
      </c>
      <c r="G339" s="286">
        <v>4680</v>
      </c>
      <c r="H339" s="286">
        <v>0</v>
      </c>
      <c r="I339" s="286">
        <v>1139.2</v>
      </c>
      <c r="J339" s="286">
        <v>0</v>
      </c>
      <c r="K339" s="286">
        <v>0</v>
      </c>
      <c r="L339" s="286">
        <v>0</v>
      </c>
      <c r="M339" s="286">
        <v>269</v>
      </c>
      <c r="N339" s="286">
        <v>2672</v>
      </c>
      <c r="O339" s="286">
        <v>97</v>
      </c>
      <c r="P339" s="286">
        <v>5338.73</v>
      </c>
      <c r="Q339" s="286">
        <v>7</v>
      </c>
    </row>
    <row r="340" spans="1:17" x14ac:dyDescent="0.2">
      <c r="A340" s="285">
        <v>944</v>
      </c>
      <c r="B340" s="285" t="s">
        <v>210</v>
      </c>
      <c r="C340" s="286">
        <v>7806</v>
      </c>
      <c r="D340" s="286">
        <v>1298</v>
      </c>
      <c r="E340" s="286">
        <v>465.2</v>
      </c>
      <c r="F340" s="286">
        <v>120</v>
      </c>
      <c r="G340" s="286">
        <v>900</v>
      </c>
      <c r="H340" s="286">
        <v>0</v>
      </c>
      <c r="I340" s="286">
        <v>206.4</v>
      </c>
      <c r="J340" s="286">
        <v>0</v>
      </c>
      <c r="K340" s="286">
        <v>0</v>
      </c>
      <c r="L340" s="286">
        <v>0</v>
      </c>
      <c r="M340" s="286">
        <v>0</v>
      </c>
      <c r="N340" s="286">
        <v>1739</v>
      </c>
      <c r="O340" s="286">
        <v>142</v>
      </c>
      <c r="P340" s="286">
        <v>1543.104</v>
      </c>
      <c r="Q340" s="286">
        <v>4</v>
      </c>
    </row>
    <row r="341" spans="1:17" x14ac:dyDescent="0.2">
      <c r="A341" s="285">
        <v>946</v>
      </c>
      <c r="B341" s="285" t="s">
        <v>215</v>
      </c>
      <c r="C341" s="286">
        <v>17001</v>
      </c>
      <c r="D341" s="286">
        <v>2925</v>
      </c>
      <c r="E341" s="286">
        <v>1333.6</v>
      </c>
      <c r="F341" s="286">
        <v>220</v>
      </c>
      <c r="G341" s="286">
        <v>6170</v>
      </c>
      <c r="H341" s="286">
        <v>0</v>
      </c>
      <c r="I341" s="286">
        <v>0</v>
      </c>
      <c r="J341" s="286">
        <v>0</v>
      </c>
      <c r="K341" s="286">
        <v>0</v>
      </c>
      <c r="L341" s="286">
        <v>0</v>
      </c>
      <c r="M341" s="286">
        <v>0</v>
      </c>
      <c r="N341" s="286">
        <v>9989</v>
      </c>
      <c r="O341" s="286">
        <v>190</v>
      </c>
      <c r="P341" s="286">
        <v>4708.9440000000004</v>
      </c>
      <c r="Q341" s="286">
        <v>8</v>
      </c>
    </row>
    <row r="342" spans="1:17" x14ac:dyDescent="0.2">
      <c r="A342" s="285">
        <v>1894</v>
      </c>
      <c r="B342" s="285" t="s">
        <v>478</v>
      </c>
      <c r="C342" s="286">
        <v>43311</v>
      </c>
      <c r="D342" s="286">
        <v>7807</v>
      </c>
      <c r="E342" s="286">
        <v>3198</v>
      </c>
      <c r="F342" s="286">
        <v>1105</v>
      </c>
      <c r="G342" s="286">
        <v>16040</v>
      </c>
      <c r="H342" s="286">
        <v>45.54</v>
      </c>
      <c r="I342" s="286">
        <v>1185.5999999999999</v>
      </c>
      <c r="J342" s="286">
        <v>0</v>
      </c>
      <c r="K342" s="286">
        <v>0</v>
      </c>
      <c r="L342" s="286">
        <v>0</v>
      </c>
      <c r="M342" s="286">
        <v>0</v>
      </c>
      <c r="N342" s="286">
        <v>15934</v>
      </c>
      <c r="O342" s="286">
        <v>201</v>
      </c>
      <c r="P342" s="286">
        <v>10962</v>
      </c>
      <c r="Q342" s="286">
        <v>18</v>
      </c>
    </row>
    <row r="343" spans="1:17" x14ac:dyDescent="0.2">
      <c r="A343" s="285">
        <v>1669</v>
      </c>
      <c r="B343" s="285" t="s">
        <v>266</v>
      </c>
      <c r="C343" s="286">
        <v>20615</v>
      </c>
      <c r="D343" s="286">
        <v>3256</v>
      </c>
      <c r="E343" s="286">
        <v>1781.9</v>
      </c>
      <c r="F343" s="286">
        <v>345</v>
      </c>
      <c r="G343" s="286">
        <v>3360</v>
      </c>
      <c r="H343" s="286">
        <v>0</v>
      </c>
      <c r="I343" s="286">
        <v>0</v>
      </c>
      <c r="J343" s="286">
        <v>0</v>
      </c>
      <c r="K343" s="286">
        <v>0</v>
      </c>
      <c r="L343" s="286">
        <v>0</v>
      </c>
      <c r="M343" s="286">
        <v>0</v>
      </c>
      <c r="N343" s="286">
        <v>8825</v>
      </c>
      <c r="O343" s="286">
        <v>54</v>
      </c>
      <c r="P343" s="286">
        <v>3761.4430000000002</v>
      </c>
      <c r="Q343" s="286">
        <v>11</v>
      </c>
    </row>
    <row r="344" spans="1:17" x14ac:dyDescent="0.2">
      <c r="A344" s="285">
        <v>957</v>
      </c>
      <c r="B344" s="285" t="s">
        <v>267</v>
      </c>
      <c r="C344" s="286">
        <v>58209</v>
      </c>
      <c r="D344" s="286">
        <v>10349</v>
      </c>
      <c r="E344" s="286">
        <v>7557.2</v>
      </c>
      <c r="F344" s="286">
        <v>5625</v>
      </c>
      <c r="G344" s="286">
        <v>79090</v>
      </c>
      <c r="H344" s="286">
        <v>2266.1999999999998</v>
      </c>
      <c r="I344" s="286">
        <v>3364</v>
      </c>
      <c r="J344" s="286">
        <v>0</v>
      </c>
      <c r="K344" s="286">
        <v>74.900000000000006</v>
      </c>
      <c r="L344" s="286">
        <v>0</v>
      </c>
      <c r="M344" s="286">
        <v>0</v>
      </c>
      <c r="N344" s="286">
        <v>6065</v>
      </c>
      <c r="O344" s="286">
        <v>1040</v>
      </c>
      <c r="P344" s="286">
        <v>41547</v>
      </c>
      <c r="Q344" s="286">
        <v>9</v>
      </c>
    </row>
    <row r="345" spans="1:17" x14ac:dyDescent="0.2">
      <c r="A345" s="285">
        <v>965</v>
      </c>
      <c r="B345" s="285" t="s">
        <v>283</v>
      </c>
      <c r="C345" s="286">
        <v>10516</v>
      </c>
      <c r="D345" s="286">
        <v>1725</v>
      </c>
      <c r="E345" s="286">
        <v>1035.3</v>
      </c>
      <c r="F345" s="286">
        <v>105</v>
      </c>
      <c r="G345" s="286">
        <v>1570</v>
      </c>
      <c r="H345" s="286">
        <v>0</v>
      </c>
      <c r="I345" s="286">
        <v>0</v>
      </c>
      <c r="J345" s="286">
        <v>0</v>
      </c>
      <c r="K345" s="286">
        <v>0</v>
      </c>
      <c r="L345" s="286">
        <v>0</v>
      </c>
      <c r="M345" s="286">
        <v>0</v>
      </c>
      <c r="N345" s="286">
        <v>1603</v>
      </c>
      <c r="O345" s="286">
        <v>0</v>
      </c>
      <c r="P345" s="286">
        <v>3675.357</v>
      </c>
      <c r="Q345" s="286">
        <v>3</v>
      </c>
    </row>
    <row r="346" spans="1:17" x14ac:dyDescent="0.2">
      <c r="A346" s="285">
        <v>1883</v>
      </c>
      <c r="B346" s="285" t="s">
        <v>287</v>
      </c>
      <c r="C346" s="286">
        <v>92661</v>
      </c>
      <c r="D346" s="286">
        <v>14540</v>
      </c>
      <c r="E346" s="286">
        <v>11542.1</v>
      </c>
      <c r="F346" s="286">
        <v>3830</v>
      </c>
      <c r="G346" s="286">
        <v>134510</v>
      </c>
      <c r="H346" s="286">
        <v>2415.36</v>
      </c>
      <c r="I346" s="286">
        <v>4601.6000000000004</v>
      </c>
      <c r="J346" s="286">
        <v>0</v>
      </c>
      <c r="K346" s="286">
        <v>0</v>
      </c>
      <c r="L346" s="286">
        <v>0</v>
      </c>
      <c r="M346" s="286">
        <v>0</v>
      </c>
      <c r="N346" s="286">
        <v>7860</v>
      </c>
      <c r="O346" s="286">
        <v>198</v>
      </c>
      <c r="P346" s="286">
        <v>69945.557000000001</v>
      </c>
      <c r="Q346" s="286">
        <v>7</v>
      </c>
    </row>
    <row r="347" spans="1:17" x14ac:dyDescent="0.2">
      <c r="A347" s="285">
        <v>971</v>
      </c>
      <c r="B347" s="285" t="s">
        <v>301</v>
      </c>
      <c r="C347" s="286">
        <v>24961</v>
      </c>
      <c r="D347" s="286">
        <v>3832</v>
      </c>
      <c r="E347" s="286">
        <v>2300.1999999999998</v>
      </c>
      <c r="F347" s="286">
        <v>465</v>
      </c>
      <c r="G347" s="286">
        <v>14460</v>
      </c>
      <c r="H347" s="286">
        <v>0</v>
      </c>
      <c r="I347" s="286">
        <v>1161.5999999999999</v>
      </c>
      <c r="J347" s="286">
        <v>0</v>
      </c>
      <c r="K347" s="286">
        <v>0</v>
      </c>
      <c r="L347" s="286">
        <v>0</v>
      </c>
      <c r="M347" s="286">
        <v>145.19999999999999</v>
      </c>
      <c r="N347" s="286">
        <v>2089</v>
      </c>
      <c r="O347" s="286">
        <v>191</v>
      </c>
      <c r="P347" s="286">
        <v>10629.998</v>
      </c>
      <c r="Q347" s="286">
        <v>3</v>
      </c>
    </row>
    <row r="348" spans="1:17" x14ac:dyDescent="0.2">
      <c r="A348" s="285">
        <v>981</v>
      </c>
      <c r="B348" s="285" t="s">
        <v>322</v>
      </c>
      <c r="C348" s="286">
        <v>10092</v>
      </c>
      <c r="D348" s="286">
        <v>1274</v>
      </c>
      <c r="E348" s="286">
        <v>1487.9</v>
      </c>
      <c r="F348" s="286">
        <v>210</v>
      </c>
      <c r="G348" s="286">
        <v>3510</v>
      </c>
      <c r="H348" s="286">
        <v>0</v>
      </c>
      <c r="I348" s="286">
        <v>0</v>
      </c>
      <c r="J348" s="286">
        <v>0</v>
      </c>
      <c r="K348" s="286">
        <v>0</v>
      </c>
      <c r="L348" s="286">
        <v>0</v>
      </c>
      <c r="M348" s="286">
        <v>0</v>
      </c>
      <c r="N348" s="286">
        <v>2389</v>
      </c>
      <c r="O348" s="286">
        <v>1</v>
      </c>
      <c r="P348" s="286">
        <v>6463.6189999999997</v>
      </c>
      <c r="Q348" s="286">
        <v>6</v>
      </c>
    </row>
    <row r="349" spans="1:17" x14ac:dyDescent="0.2">
      <c r="A349" s="285">
        <v>994</v>
      </c>
      <c r="B349" s="285" t="s">
        <v>323</v>
      </c>
      <c r="C349" s="286">
        <v>16470</v>
      </c>
      <c r="D349" s="286">
        <v>2331</v>
      </c>
      <c r="E349" s="286">
        <v>1808.5</v>
      </c>
      <c r="F349" s="286">
        <v>275</v>
      </c>
      <c r="G349" s="286">
        <v>3420</v>
      </c>
      <c r="H349" s="286">
        <v>1089.9000000000001</v>
      </c>
      <c r="I349" s="286">
        <v>528</v>
      </c>
      <c r="J349" s="286">
        <v>0</v>
      </c>
      <c r="K349" s="286">
        <v>0</v>
      </c>
      <c r="L349" s="286">
        <v>0</v>
      </c>
      <c r="M349" s="286">
        <v>94.599999999999895</v>
      </c>
      <c r="N349" s="286">
        <v>3672</v>
      </c>
      <c r="O349" s="286">
        <v>20</v>
      </c>
      <c r="P349" s="286">
        <v>6121.18</v>
      </c>
      <c r="Q349" s="286">
        <v>6</v>
      </c>
    </row>
    <row r="350" spans="1:17" x14ac:dyDescent="0.2">
      <c r="A350" s="285">
        <v>983</v>
      </c>
      <c r="B350" s="285" t="s">
        <v>331</v>
      </c>
      <c r="C350" s="286">
        <v>101603</v>
      </c>
      <c r="D350" s="286">
        <v>18161</v>
      </c>
      <c r="E350" s="286">
        <v>11981.3</v>
      </c>
      <c r="F350" s="286">
        <v>8930</v>
      </c>
      <c r="G350" s="286">
        <v>143760</v>
      </c>
      <c r="H350" s="286">
        <v>3776.88</v>
      </c>
      <c r="I350" s="286">
        <v>4670.3999999999996</v>
      </c>
      <c r="J350" s="286">
        <v>0</v>
      </c>
      <c r="K350" s="286">
        <v>0</v>
      </c>
      <c r="L350" s="286">
        <v>0</v>
      </c>
      <c r="M350" s="286">
        <v>0</v>
      </c>
      <c r="N350" s="286">
        <v>12412</v>
      </c>
      <c r="O350" s="286">
        <v>488</v>
      </c>
      <c r="P350" s="286">
        <v>78684.606</v>
      </c>
      <c r="Q350" s="286">
        <v>14</v>
      </c>
    </row>
    <row r="351" spans="1:17" x14ac:dyDescent="0.2">
      <c r="A351" s="285">
        <v>984</v>
      </c>
      <c r="B351" s="285" t="s">
        <v>332</v>
      </c>
      <c r="C351" s="286">
        <v>43326</v>
      </c>
      <c r="D351" s="286">
        <v>8042</v>
      </c>
      <c r="E351" s="286">
        <v>3840.5</v>
      </c>
      <c r="F351" s="286">
        <v>2720</v>
      </c>
      <c r="G351" s="286">
        <v>41810</v>
      </c>
      <c r="H351" s="286">
        <v>612.05999999999995</v>
      </c>
      <c r="I351" s="286">
        <v>1360.8</v>
      </c>
      <c r="J351" s="286">
        <v>0</v>
      </c>
      <c r="K351" s="286">
        <v>0</v>
      </c>
      <c r="L351" s="286">
        <v>0</v>
      </c>
      <c r="M351" s="286">
        <v>0</v>
      </c>
      <c r="N351" s="286">
        <v>16316</v>
      </c>
      <c r="O351" s="286">
        <v>184</v>
      </c>
      <c r="P351" s="286">
        <v>19179.794999999998</v>
      </c>
      <c r="Q351" s="286">
        <v>14</v>
      </c>
    </row>
    <row r="352" spans="1:17" x14ac:dyDescent="0.2">
      <c r="A352" s="285">
        <v>986</v>
      </c>
      <c r="B352" s="285" t="s">
        <v>339</v>
      </c>
      <c r="C352" s="286">
        <v>12452</v>
      </c>
      <c r="D352" s="286">
        <v>2118</v>
      </c>
      <c r="E352" s="286">
        <v>839.9</v>
      </c>
      <c r="F352" s="286">
        <v>195</v>
      </c>
      <c r="G352" s="286">
        <v>1120</v>
      </c>
      <c r="H352" s="286">
        <v>0</v>
      </c>
      <c r="I352" s="286">
        <v>0</v>
      </c>
      <c r="J352" s="286">
        <v>0</v>
      </c>
      <c r="K352" s="286">
        <v>0</v>
      </c>
      <c r="L352" s="286">
        <v>0</v>
      </c>
      <c r="M352" s="286">
        <v>0</v>
      </c>
      <c r="N352" s="286">
        <v>3150</v>
      </c>
      <c r="O352" s="286">
        <v>2</v>
      </c>
      <c r="P352" s="286">
        <v>3187.953</v>
      </c>
      <c r="Q352" s="286">
        <v>6</v>
      </c>
    </row>
    <row r="353" spans="1:17" x14ac:dyDescent="0.2">
      <c r="A353" s="285">
        <v>988</v>
      </c>
      <c r="B353" s="285" t="s">
        <v>349</v>
      </c>
      <c r="C353" s="286">
        <v>49842</v>
      </c>
      <c r="D353" s="286">
        <v>8674</v>
      </c>
      <c r="E353" s="286">
        <v>4848.8</v>
      </c>
      <c r="F353" s="286">
        <v>3755</v>
      </c>
      <c r="G353" s="286">
        <v>54700</v>
      </c>
      <c r="H353" s="286">
        <v>919.04</v>
      </c>
      <c r="I353" s="286">
        <v>2850.4</v>
      </c>
      <c r="J353" s="286">
        <v>0</v>
      </c>
      <c r="K353" s="286">
        <v>0</v>
      </c>
      <c r="L353" s="286">
        <v>0</v>
      </c>
      <c r="M353" s="286">
        <v>0</v>
      </c>
      <c r="N353" s="286">
        <v>10414</v>
      </c>
      <c r="O353" s="286">
        <v>140</v>
      </c>
      <c r="P353" s="286">
        <v>31056.423999999999</v>
      </c>
      <c r="Q353" s="286">
        <v>8</v>
      </c>
    </row>
    <row r="354" spans="1:17" x14ac:dyDescent="0.2">
      <c r="A354" s="285">
        <v>34</v>
      </c>
      <c r="B354" s="285" t="s">
        <v>9</v>
      </c>
      <c r="C354" s="286">
        <v>207904</v>
      </c>
      <c r="D354" s="286">
        <v>47572</v>
      </c>
      <c r="E354" s="286">
        <v>15553.2</v>
      </c>
      <c r="F354" s="286">
        <v>43910</v>
      </c>
      <c r="G354" s="286">
        <v>278320</v>
      </c>
      <c r="H354" s="286">
        <v>5547.52</v>
      </c>
      <c r="I354" s="286">
        <v>10184.799999999999</v>
      </c>
      <c r="J354" s="286">
        <v>2329.1999999999998</v>
      </c>
      <c r="K354" s="286">
        <v>0</v>
      </c>
      <c r="L354" s="286">
        <v>0</v>
      </c>
      <c r="M354" s="286">
        <v>0</v>
      </c>
      <c r="N354" s="286">
        <v>12909</v>
      </c>
      <c r="O354" s="286">
        <v>2087</v>
      </c>
      <c r="P354" s="286">
        <v>135617.508</v>
      </c>
      <c r="Q354" s="286">
        <v>6</v>
      </c>
    </row>
    <row r="355" spans="1:17" x14ac:dyDescent="0.2">
      <c r="A355" s="285">
        <v>303</v>
      </c>
      <c r="B355" s="285" t="s">
        <v>86</v>
      </c>
      <c r="C355" s="286">
        <v>40815</v>
      </c>
      <c r="D355" s="286">
        <v>8611</v>
      </c>
      <c r="E355" s="286">
        <v>2612.3000000000002</v>
      </c>
      <c r="F355" s="286">
        <v>1990</v>
      </c>
      <c r="G355" s="286">
        <v>23640</v>
      </c>
      <c r="H355" s="286">
        <v>348.48</v>
      </c>
      <c r="I355" s="286">
        <v>1802.4</v>
      </c>
      <c r="J355" s="286">
        <v>0</v>
      </c>
      <c r="K355" s="286">
        <v>0</v>
      </c>
      <c r="L355" s="286">
        <v>0</v>
      </c>
      <c r="M355" s="286">
        <v>0</v>
      </c>
      <c r="N355" s="286">
        <v>33362</v>
      </c>
      <c r="O355" s="286">
        <v>5766</v>
      </c>
      <c r="P355" s="286">
        <v>13954.457</v>
      </c>
      <c r="Q355" s="286">
        <v>12</v>
      </c>
    </row>
    <row r="356" spans="1:17" x14ac:dyDescent="0.2">
      <c r="A356" s="285">
        <v>995</v>
      </c>
      <c r="B356" s="285" t="s">
        <v>180</v>
      </c>
      <c r="C356" s="286">
        <v>77893</v>
      </c>
      <c r="D356" s="286">
        <v>17201</v>
      </c>
      <c r="E356" s="286">
        <v>7642.1</v>
      </c>
      <c r="F356" s="286">
        <v>11885</v>
      </c>
      <c r="G356" s="286">
        <v>85700</v>
      </c>
      <c r="H356" s="286">
        <v>4019.76</v>
      </c>
      <c r="I356" s="286">
        <v>2923.2</v>
      </c>
      <c r="J356" s="286">
        <v>0</v>
      </c>
      <c r="K356" s="286">
        <v>0</v>
      </c>
      <c r="L356" s="286">
        <v>0</v>
      </c>
      <c r="M356" s="286">
        <v>0</v>
      </c>
      <c r="N356" s="286">
        <v>22954</v>
      </c>
      <c r="O356" s="286">
        <v>3058</v>
      </c>
      <c r="P356" s="286">
        <v>45791.680999999997</v>
      </c>
      <c r="Q356" s="286">
        <v>6</v>
      </c>
    </row>
    <row r="357" spans="1:17" x14ac:dyDescent="0.2">
      <c r="A357" s="285">
        <v>171</v>
      </c>
      <c r="B357" s="285" t="s">
        <v>223</v>
      </c>
      <c r="C357" s="286">
        <v>46849</v>
      </c>
      <c r="D357" s="286">
        <v>10727</v>
      </c>
      <c r="E357" s="286">
        <v>3815.8</v>
      </c>
      <c r="F357" s="286">
        <v>1915</v>
      </c>
      <c r="G357" s="286">
        <v>35480</v>
      </c>
      <c r="H357" s="286">
        <v>1752.52</v>
      </c>
      <c r="I357" s="286">
        <v>2605.6</v>
      </c>
      <c r="J357" s="286">
        <v>0</v>
      </c>
      <c r="K357" s="286">
        <v>0</v>
      </c>
      <c r="L357" s="286">
        <v>0</v>
      </c>
      <c r="M357" s="286">
        <v>0</v>
      </c>
      <c r="N357" s="286">
        <v>45970</v>
      </c>
      <c r="O357" s="286">
        <v>2904</v>
      </c>
      <c r="P357" s="286">
        <v>14962.272000000001</v>
      </c>
      <c r="Q357" s="286">
        <v>15</v>
      </c>
    </row>
    <row r="358" spans="1:17" x14ac:dyDescent="0.2">
      <c r="A358" s="285">
        <v>184</v>
      </c>
      <c r="B358" s="285" t="s">
        <v>319</v>
      </c>
      <c r="C358" s="286">
        <v>20776</v>
      </c>
      <c r="D358" s="286">
        <v>6969</v>
      </c>
      <c r="E358" s="286">
        <v>734.4</v>
      </c>
      <c r="F358" s="286">
        <v>315</v>
      </c>
      <c r="G358" s="286">
        <v>14820</v>
      </c>
      <c r="H358" s="286">
        <v>65.739999999999995</v>
      </c>
      <c r="I358" s="286">
        <v>802.4</v>
      </c>
      <c r="J358" s="286">
        <v>0</v>
      </c>
      <c r="K358" s="286">
        <v>0</v>
      </c>
      <c r="L358" s="286">
        <v>0</v>
      </c>
      <c r="M358" s="286">
        <v>520.1</v>
      </c>
      <c r="N358" s="286">
        <v>1150</v>
      </c>
      <c r="O358" s="286">
        <v>38</v>
      </c>
      <c r="P358" s="286">
        <v>6922.384</v>
      </c>
      <c r="Q358" s="286">
        <v>1</v>
      </c>
    </row>
    <row r="359" spans="1:17" x14ac:dyDescent="0.2">
      <c r="A359" s="285">
        <v>50</v>
      </c>
      <c r="B359" s="285" t="s">
        <v>374</v>
      </c>
      <c r="C359" s="286">
        <v>22309</v>
      </c>
      <c r="D359" s="286">
        <v>5012</v>
      </c>
      <c r="E359" s="286">
        <v>1171.7</v>
      </c>
      <c r="F359" s="286">
        <v>590</v>
      </c>
      <c r="G359" s="286">
        <v>9530</v>
      </c>
      <c r="H359" s="286">
        <v>0</v>
      </c>
      <c r="I359" s="286">
        <v>481.6</v>
      </c>
      <c r="J359" s="286">
        <v>0</v>
      </c>
      <c r="K359" s="286">
        <v>0</v>
      </c>
      <c r="L359" s="286">
        <v>0</v>
      </c>
      <c r="M359" s="286">
        <v>55.3</v>
      </c>
      <c r="N359" s="286">
        <v>24714</v>
      </c>
      <c r="O359" s="286">
        <v>2171</v>
      </c>
      <c r="P359" s="286">
        <v>8005.9979999999996</v>
      </c>
      <c r="Q359" s="286">
        <v>6</v>
      </c>
    </row>
    <row r="360" spans="1:17" x14ac:dyDescent="0.2">
      <c r="A360" s="285">
        <v>9999</v>
      </c>
      <c r="B360" s="285" t="s">
        <v>505</v>
      </c>
      <c r="C360" s="286">
        <f t="shared" ref="C360:O360" si="0">SUM(C5:C359)</f>
        <v>17282163</v>
      </c>
      <c r="D360" s="286">
        <f t="shared" si="0"/>
        <v>3357755</v>
      </c>
      <c r="E360" s="286">
        <f t="shared" si="0"/>
        <v>1602865.9999999998</v>
      </c>
      <c r="F360" s="286">
        <f t="shared" si="0"/>
        <v>1488225</v>
      </c>
      <c r="G360" s="286">
        <f t="shared" si="0"/>
        <v>17282080</v>
      </c>
      <c r="H360" s="286">
        <f t="shared" si="0"/>
        <v>366606.89819999976</v>
      </c>
      <c r="I360" s="286">
        <f t="shared" si="0"/>
        <v>724996.79999999993</v>
      </c>
      <c r="J360" s="286">
        <v>119616.2</v>
      </c>
      <c r="K360" s="286">
        <f t="shared" si="0"/>
        <v>14647.899999999998</v>
      </c>
      <c r="L360" s="286">
        <f t="shared" si="0"/>
        <v>12879.29999999997</v>
      </c>
      <c r="M360" s="286">
        <f t="shared" si="0"/>
        <v>33422.69999999999</v>
      </c>
      <c r="N360" s="286">
        <f t="shared" si="0"/>
        <v>3364430</v>
      </c>
      <c r="O360" s="286">
        <f t="shared" si="0"/>
        <v>194893</v>
      </c>
      <c r="P360" s="286">
        <f t="shared" ref="P360:Q360" si="1">SUM(P5:P359)</f>
        <v>16195498.634</v>
      </c>
      <c r="Q360" s="286">
        <f t="shared" si="1"/>
        <v>3330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85"/>
  <sheetViews>
    <sheetView workbookViewId="0"/>
  </sheetViews>
  <sheetFormatPr defaultColWidth="9.140625" defaultRowHeight="12.75" x14ac:dyDescent="0.2"/>
  <cols>
    <col min="1" max="1" width="35.7109375" style="2" customWidth="1"/>
    <col min="2" max="2" width="2.7109375" style="2" customWidth="1"/>
    <col min="3" max="3" width="12.42578125" style="2" customWidth="1"/>
    <col min="4" max="4" width="12.85546875" style="2" customWidth="1"/>
    <col min="5" max="25" width="10.85546875" style="2" customWidth="1"/>
    <col min="26" max="16384" width="9.140625" style="2"/>
  </cols>
  <sheetData>
    <row r="1" spans="1:4" x14ac:dyDescent="0.2">
      <c r="A1" s="29"/>
    </row>
    <row r="2" spans="1:4" x14ac:dyDescent="0.2">
      <c r="A2" s="27" t="s">
        <v>431</v>
      </c>
      <c r="C2" s="23">
        <v>2021</v>
      </c>
    </row>
    <row r="3" spans="1:4" x14ac:dyDescent="0.2">
      <c r="C3" s="23">
        <v>2022</v>
      </c>
    </row>
    <row r="4" spans="1:4" x14ac:dyDescent="0.2">
      <c r="C4" s="23">
        <v>2023</v>
      </c>
    </row>
    <row r="5" spans="1:4" x14ac:dyDescent="0.2">
      <c r="C5" s="23">
        <v>2024</v>
      </c>
    </row>
    <row r="6" spans="1:4" x14ac:dyDescent="0.2">
      <c r="C6" s="23">
        <v>2025</v>
      </c>
    </row>
    <row r="7" spans="1:4" x14ac:dyDescent="0.2">
      <c r="C7" s="23">
        <v>2026</v>
      </c>
    </row>
    <row r="9" spans="1:4" x14ac:dyDescent="0.2">
      <c r="A9" s="3" t="s">
        <v>432</v>
      </c>
      <c r="B9" s="4"/>
      <c r="C9" s="3" t="s">
        <v>433</v>
      </c>
      <c r="D9" s="3" t="s">
        <v>621</v>
      </c>
    </row>
    <row r="10" spans="1:4" x14ac:dyDescent="0.2">
      <c r="A10" s="4" t="s">
        <v>443</v>
      </c>
      <c r="B10" s="4"/>
      <c r="C10" s="24">
        <v>0</v>
      </c>
      <c r="D10" s="24">
        <f t="shared" ref="D10:D15" si="0">1-C10</f>
        <v>1</v>
      </c>
    </row>
    <row r="11" spans="1:4" x14ac:dyDescent="0.2">
      <c r="A11" s="4" t="s">
        <v>444</v>
      </c>
      <c r="B11" s="4"/>
      <c r="C11" s="24">
        <v>0.505</v>
      </c>
      <c r="D11" s="24">
        <f t="shared" si="0"/>
        <v>0.495</v>
      </c>
    </row>
    <row r="12" spans="1:4" x14ac:dyDescent="0.2">
      <c r="A12" s="4" t="s">
        <v>445</v>
      </c>
      <c r="B12" s="4"/>
      <c r="C12" s="24">
        <v>0.57469999999999999</v>
      </c>
      <c r="D12" s="24">
        <f t="shared" si="0"/>
        <v>0.42530000000000001</v>
      </c>
    </row>
    <row r="13" spans="1:4" x14ac:dyDescent="0.2">
      <c r="A13" s="4" t="s">
        <v>414</v>
      </c>
      <c r="B13" s="4"/>
      <c r="C13" s="24">
        <v>0.7319</v>
      </c>
      <c r="D13" s="24">
        <f t="shared" si="0"/>
        <v>0.2681</v>
      </c>
    </row>
    <row r="14" spans="1:4" x14ac:dyDescent="0.2">
      <c r="A14" s="4" t="s">
        <v>446</v>
      </c>
      <c r="B14" s="4"/>
      <c r="C14" s="24">
        <v>0</v>
      </c>
      <c r="D14" s="24">
        <f t="shared" si="0"/>
        <v>1</v>
      </c>
    </row>
    <row r="15" spans="1:4" x14ac:dyDescent="0.2">
      <c r="A15" s="4" t="s">
        <v>447</v>
      </c>
      <c r="B15" s="4"/>
      <c r="C15" s="24">
        <v>0.98440000000000005</v>
      </c>
      <c r="D15" s="24">
        <f t="shared" si="0"/>
        <v>1.5599999999999947E-2</v>
      </c>
    </row>
    <row r="16" spans="1:4" x14ac:dyDescent="0.2">
      <c r="A16" s="4" t="s">
        <v>448</v>
      </c>
      <c r="B16" s="4"/>
      <c r="C16" s="5"/>
      <c r="D16" s="5"/>
    </row>
    <row r="17" spans="1:6" x14ac:dyDescent="0.2">
      <c r="A17" s="4" t="s">
        <v>449</v>
      </c>
      <c r="B17" s="4"/>
      <c r="C17" s="5"/>
      <c r="D17" s="5"/>
    </row>
    <row r="18" spans="1:6" x14ac:dyDescent="0.2">
      <c r="A18" s="4" t="s">
        <v>417</v>
      </c>
      <c r="B18" s="4"/>
      <c r="C18" s="5"/>
      <c r="D18" s="5"/>
    </row>
    <row r="19" spans="1:6" x14ac:dyDescent="0.2">
      <c r="A19" s="4" t="s">
        <v>451</v>
      </c>
      <c r="B19" s="4"/>
      <c r="C19" s="24">
        <v>1</v>
      </c>
      <c r="D19" s="24">
        <f t="shared" ref="D19:D24" si="1">1-C19</f>
        <v>0</v>
      </c>
    </row>
    <row r="20" spans="1:6" x14ac:dyDescent="0.2">
      <c r="A20" s="4" t="s">
        <v>450</v>
      </c>
      <c r="B20" s="4"/>
      <c r="C20" s="24">
        <v>1</v>
      </c>
      <c r="D20" s="24">
        <f t="shared" si="1"/>
        <v>0</v>
      </c>
    </row>
    <row r="21" spans="1:6" x14ac:dyDescent="0.2">
      <c r="A21" s="4" t="s">
        <v>415</v>
      </c>
      <c r="B21" s="4"/>
      <c r="C21" s="24">
        <v>0.63829999999999998</v>
      </c>
      <c r="D21" s="24">
        <f t="shared" si="1"/>
        <v>0.36170000000000002</v>
      </c>
    </row>
    <row r="22" spans="1:6" x14ac:dyDescent="0.2">
      <c r="A22" s="4" t="s">
        <v>416</v>
      </c>
      <c r="B22" s="4"/>
      <c r="C22" s="24">
        <v>0.63829999999999998</v>
      </c>
      <c r="D22" s="24">
        <f t="shared" si="1"/>
        <v>0.36170000000000002</v>
      </c>
    </row>
    <row r="23" spans="1:6" x14ac:dyDescent="0.2">
      <c r="A23" s="4" t="s">
        <v>452</v>
      </c>
      <c r="B23" s="4"/>
      <c r="C23" s="24">
        <v>0.62339999999999995</v>
      </c>
      <c r="D23" s="24">
        <f t="shared" si="1"/>
        <v>0.37660000000000005</v>
      </c>
    </row>
    <row r="24" spans="1:6" x14ac:dyDescent="0.2">
      <c r="A24" s="4" t="s">
        <v>388</v>
      </c>
      <c r="B24" s="4"/>
      <c r="C24" s="24">
        <v>0.41670000000000001</v>
      </c>
      <c r="D24" s="24">
        <f t="shared" si="1"/>
        <v>0.58329999999999993</v>
      </c>
    </row>
    <row r="25" spans="1:6" x14ac:dyDescent="0.2">
      <c r="A25" s="4"/>
      <c r="B25" s="4"/>
      <c r="C25" s="5"/>
      <c r="D25" s="5"/>
    </row>
    <row r="26" spans="1:6" x14ac:dyDescent="0.2">
      <c r="A26" s="4"/>
      <c r="B26" s="4"/>
      <c r="C26" s="5"/>
      <c r="D26" s="5"/>
    </row>
    <row r="27" spans="1:6" x14ac:dyDescent="0.2">
      <c r="A27" s="27"/>
      <c r="C27" s="291"/>
      <c r="D27" s="292"/>
      <c r="E27" s="292"/>
      <c r="F27" s="292"/>
    </row>
    <row r="28" spans="1:6" x14ac:dyDescent="0.2">
      <c r="C28" s="288"/>
      <c r="D28" s="287"/>
      <c r="E28" s="287"/>
      <c r="F28" s="287"/>
    </row>
    <row r="29" spans="1:6" x14ac:dyDescent="0.2">
      <c r="A29" s="6"/>
      <c r="B29" s="7"/>
      <c r="C29" s="288"/>
      <c r="D29" s="287"/>
      <c r="E29" s="287"/>
      <c r="F29" s="287"/>
    </row>
    <row r="30" spans="1:6" x14ac:dyDescent="0.2">
      <c r="A30" s="6"/>
      <c r="B30" s="7"/>
      <c r="C30" s="288"/>
      <c r="D30" s="287"/>
      <c r="E30" s="287"/>
      <c r="F30" s="287"/>
    </row>
    <row r="31" spans="1:6" x14ac:dyDescent="0.2">
      <c r="A31" s="6"/>
      <c r="B31" s="7"/>
      <c r="C31" s="288"/>
      <c r="D31" s="287"/>
      <c r="E31" s="287"/>
      <c r="F31" s="287"/>
    </row>
    <row r="32" spans="1:6" x14ac:dyDescent="0.2">
      <c r="A32" s="6"/>
      <c r="B32" s="7"/>
      <c r="C32" s="288"/>
      <c r="D32" s="287"/>
      <c r="E32" s="287"/>
      <c r="F32" s="287"/>
    </row>
    <row r="33" spans="1:6" x14ac:dyDescent="0.2">
      <c r="A33" s="6"/>
      <c r="B33" s="7"/>
      <c r="C33" s="288"/>
      <c r="D33" s="287"/>
      <c r="E33" s="287"/>
      <c r="F33" s="287"/>
    </row>
    <row r="34" spans="1:6" x14ac:dyDescent="0.2">
      <c r="A34" s="6"/>
      <c r="B34" s="7"/>
      <c r="C34" s="288"/>
      <c r="D34" s="288"/>
      <c r="E34" s="288"/>
      <c r="F34" s="289"/>
    </row>
    <row r="35" spans="1:6" x14ac:dyDescent="0.2">
      <c r="A35" s="6"/>
      <c r="B35" s="7"/>
      <c r="C35" s="288"/>
      <c r="D35" s="288"/>
      <c r="E35" s="288"/>
      <c r="F35" s="289"/>
    </row>
    <row r="36" spans="1:6" x14ac:dyDescent="0.2">
      <c r="A36" s="6"/>
      <c r="B36" s="7"/>
      <c r="C36" s="288"/>
      <c r="D36" s="288"/>
      <c r="E36" s="288"/>
      <c r="F36" s="290"/>
    </row>
    <row r="37" spans="1:6" x14ac:dyDescent="0.2">
      <c r="A37" s="6"/>
      <c r="B37" s="7"/>
      <c r="C37" s="288"/>
      <c r="D37" s="287"/>
      <c r="E37" s="287"/>
      <c r="F37" s="287"/>
    </row>
    <row r="38" spans="1:6" x14ac:dyDescent="0.2">
      <c r="A38" s="6"/>
      <c r="B38" s="7"/>
      <c r="C38" s="288"/>
      <c r="D38" s="288"/>
      <c r="E38" s="288"/>
      <c r="F38" s="290"/>
    </row>
    <row r="39" spans="1:6" x14ac:dyDescent="0.2">
      <c r="A39" s="6"/>
      <c r="B39" s="7"/>
      <c r="C39" s="288"/>
      <c r="D39" s="288"/>
      <c r="E39" s="288"/>
      <c r="F39" s="290"/>
    </row>
    <row r="40" spans="1:6" x14ac:dyDescent="0.2">
      <c r="A40" s="6"/>
      <c r="B40" s="7"/>
      <c r="C40" s="288"/>
      <c r="D40" s="288"/>
      <c r="E40" s="288"/>
      <c r="F40" s="290"/>
    </row>
    <row r="41" spans="1:6" x14ac:dyDescent="0.2">
      <c r="A41" s="6"/>
      <c r="B41" s="7"/>
      <c r="C41" s="288"/>
      <c r="D41" s="297"/>
      <c r="E41" s="297"/>
      <c r="F41" s="297"/>
    </row>
    <row r="42" spans="1:6" x14ac:dyDescent="0.2">
      <c r="A42" s="6"/>
      <c r="B42" s="7"/>
      <c r="C42" s="288"/>
      <c r="D42" s="288"/>
      <c r="E42" s="288"/>
      <c r="F42" s="290"/>
    </row>
    <row r="43" spans="1:6" x14ac:dyDescent="0.2">
      <c r="A43" s="6"/>
      <c r="B43" s="7"/>
      <c r="F43" s="33"/>
    </row>
    <row r="44" spans="1:6" x14ac:dyDescent="0.2">
      <c r="A44" s="6"/>
      <c r="B44" s="7"/>
      <c r="F44" s="33"/>
    </row>
    <row r="45" spans="1:6" x14ac:dyDescent="0.2">
      <c r="A45" s="6"/>
      <c r="B45" s="7"/>
    </row>
    <row r="46" spans="1:6" x14ac:dyDescent="0.2">
      <c r="A46" s="6"/>
      <c r="B46" s="7"/>
    </row>
    <row r="47" spans="1:6" x14ac:dyDescent="0.2">
      <c r="A47" s="6"/>
      <c r="B47" s="7"/>
    </row>
    <row r="48" spans="1:6" x14ac:dyDescent="0.2">
      <c r="A48" s="6"/>
      <c r="B48" s="7"/>
    </row>
    <row r="49" spans="1:2" x14ac:dyDescent="0.2">
      <c r="A49" s="6"/>
      <c r="B49" s="7"/>
    </row>
    <row r="50" spans="1:2" x14ac:dyDescent="0.2">
      <c r="A50" s="6"/>
      <c r="B50" s="7"/>
    </row>
    <row r="51" spans="1:2" x14ac:dyDescent="0.2">
      <c r="A51" s="6"/>
      <c r="B51" s="7"/>
    </row>
    <row r="52" spans="1:2" x14ac:dyDescent="0.2">
      <c r="A52" s="6"/>
      <c r="B52" s="7"/>
    </row>
    <row r="53" spans="1:2" x14ac:dyDescent="0.2">
      <c r="A53" s="6"/>
      <c r="B53" s="7"/>
    </row>
    <row r="54" spans="1:2" x14ac:dyDescent="0.2">
      <c r="A54" s="6"/>
      <c r="B54" s="7"/>
    </row>
    <row r="55" spans="1:2" x14ac:dyDescent="0.2">
      <c r="A55" s="6"/>
      <c r="B55" s="7"/>
    </row>
    <row r="56" spans="1:2" x14ac:dyDescent="0.2">
      <c r="A56" s="6"/>
      <c r="B56" s="7"/>
    </row>
    <row r="57" spans="1:2" x14ac:dyDescent="0.2">
      <c r="A57" s="6"/>
      <c r="B57" s="7"/>
    </row>
    <row r="58" spans="1:2" x14ac:dyDescent="0.2">
      <c r="A58" s="6"/>
      <c r="B58" s="7"/>
    </row>
    <row r="59" spans="1:2" x14ac:dyDescent="0.2">
      <c r="A59" s="6"/>
      <c r="B59" s="7"/>
    </row>
    <row r="60" spans="1:2" x14ac:dyDescent="0.2">
      <c r="A60" s="6"/>
      <c r="B60" s="7"/>
    </row>
    <row r="61" spans="1:2" x14ac:dyDescent="0.2">
      <c r="A61" s="6"/>
      <c r="B61" s="7"/>
    </row>
    <row r="62" spans="1:2" x14ac:dyDescent="0.2">
      <c r="A62" s="6"/>
      <c r="B62" s="7"/>
    </row>
    <row r="63" spans="1:2" x14ac:dyDescent="0.2">
      <c r="A63" s="6"/>
      <c r="B63" s="7"/>
    </row>
    <row r="64" spans="1:2" x14ac:dyDescent="0.2">
      <c r="A64" s="6"/>
      <c r="B64" s="7"/>
    </row>
    <row r="65" spans="1:2" x14ac:dyDescent="0.2">
      <c r="A65" s="6"/>
      <c r="B65" s="7"/>
    </row>
    <row r="66" spans="1:2" x14ac:dyDescent="0.2">
      <c r="A66" s="6"/>
      <c r="B66" s="7"/>
    </row>
    <row r="67" spans="1:2" x14ac:dyDescent="0.2">
      <c r="A67" s="6"/>
      <c r="B67" s="7"/>
    </row>
    <row r="68" spans="1:2" x14ac:dyDescent="0.2">
      <c r="A68" s="6"/>
      <c r="B68" s="7"/>
    </row>
    <row r="69" spans="1:2" x14ac:dyDescent="0.2">
      <c r="A69" s="6"/>
      <c r="B69" s="7"/>
    </row>
    <row r="70" spans="1:2" x14ac:dyDescent="0.2">
      <c r="A70" s="6"/>
      <c r="B70" s="7"/>
    </row>
    <row r="71" spans="1:2" x14ac:dyDescent="0.2">
      <c r="A71" s="6"/>
      <c r="B71" s="7"/>
    </row>
    <row r="72" spans="1:2" x14ac:dyDescent="0.2">
      <c r="A72" s="6"/>
      <c r="B72" s="7"/>
    </row>
    <row r="73" spans="1:2" x14ac:dyDescent="0.2">
      <c r="A73" s="6"/>
      <c r="B73" s="7"/>
    </row>
    <row r="74" spans="1:2" x14ac:dyDescent="0.2">
      <c r="A74" s="6"/>
      <c r="B74" s="7"/>
    </row>
    <row r="75" spans="1:2" x14ac:dyDescent="0.2">
      <c r="A75" s="6"/>
      <c r="B75" s="7"/>
    </row>
    <row r="76" spans="1:2" x14ac:dyDescent="0.2">
      <c r="A76" s="6"/>
      <c r="B76" s="7"/>
    </row>
    <row r="77" spans="1:2" x14ac:dyDescent="0.2">
      <c r="A77" s="6"/>
      <c r="B77" s="7"/>
    </row>
    <row r="78" spans="1:2" x14ac:dyDescent="0.2">
      <c r="A78" s="6"/>
      <c r="B78" s="7"/>
    </row>
    <row r="79" spans="1:2" x14ac:dyDescent="0.2">
      <c r="A79" s="6"/>
      <c r="B79" s="7"/>
    </row>
    <row r="80" spans="1:2" x14ac:dyDescent="0.2">
      <c r="A80" s="6"/>
      <c r="B80" s="7"/>
    </row>
    <row r="81" spans="1:2" x14ac:dyDescent="0.2">
      <c r="A81" s="6"/>
      <c r="B81" s="7"/>
    </row>
    <row r="82" spans="1:2" x14ac:dyDescent="0.2">
      <c r="A82" s="6"/>
      <c r="B82" s="7"/>
    </row>
    <row r="83" spans="1:2" x14ac:dyDescent="0.2">
      <c r="A83" s="6"/>
      <c r="B83" s="7"/>
    </row>
    <row r="84" spans="1:2" x14ac:dyDescent="0.2">
      <c r="A84" s="6"/>
      <c r="B84" s="7"/>
    </row>
    <row r="85" spans="1:2" x14ac:dyDescent="0.2">
      <c r="A85" s="6"/>
      <c r="B85" s="7"/>
    </row>
  </sheetData>
  <sheetProtection algorithmName="SHA-512" hashValue="K7VIav4oVjAKRRWYSN/B77ILgGjph7YqiPl1E0oM6J5XNKwu3vbybxAiICf0lBG6AdooHhvTLGwvYhzg8fu9BQ==" saltValue="bVc1m6IeRzBjznwLFFYFcg==" spinCount="100000" sheet="1" objects="1" scenarios="1"/>
  <phoneticPr fontId="2" type="noConversion"/>
  <printOptions headings="1" gridLines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Header>&amp;L&amp;"Arial,Vet"&amp;F&amp;R&amp;"Arial,Vet"&amp;A</oddHeader>
    <oddFooter>&amp;L&amp;"Arial,Vet"PO-Raad&amp;C&amp;"Arial,Vet"keizer&amp;R&amp;"Arial,Vet"pagina &amp;&amp;P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3"/>
  <sheetViews>
    <sheetView workbookViewId="0">
      <selection activeCell="A3" sqref="A3:XFD3"/>
    </sheetView>
  </sheetViews>
  <sheetFormatPr defaultRowHeight="12.75" x14ac:dyDescent="0.2"/>
  <cols>
    <col min="1" max="1" width="6" customWidth="1"/>
    <col min="2" max="2" width="12.85546875" customWidth="1"/>
    <col min="3" max="3" width="10.140625" customWidth="1"/>
    <col min="4" max="4" width="9" customWidth="1"/>
    <col min="5" max="5" width="9.42578125" customWidth="1"/>
    <col min="6" max="6" width="8.85546875" customWidth="1"/>
    <col min="7" max="7" width="10.28515625" customWidth="1"/>
    <col min="8" max="8" width="7.7109375" customWidth="1"/>
    <col min="9" max="9" width="7.85546875" customWidth="1"/>
    <col min="10" max="10" width="7.42578125" customWidth="1"/>
    <col min="11" max="11" width="7.28515625" customWidth="1"/>
    <col min="12" max="12" width="7" customWidth="1"/>
    <col min="13" max="13" width="7.7109375" customWidth="1"/>
    <col min="14" max="14" width="9.140625" customWidth="1"/>
    <col min="15" max="15" width="8" customWidth="1"/>
    <col min="16" max="16" width="10.140625" customWidth="1"/>
    <col min="17" max="17" width="6.140625" customWidth="1"/>
  </cols>
  <sheetData>
    <row r="1" spans="1:17" x14ac:dyDescent="0.2">
      <c r="A1" s="282">
        <v>1</v>
      </c>
      <c r="B1" s="282">
        <v>2</v>
      </c>
      <c r="C1" s="282">
        <v>3</v>
      </c>
      <c r="D1" s="282">
        <v>4</v>
      </c>
      <c r="E1" s="282">
        <v>5</v>
      </c>
      <c r="F1" s="282">
        <v>6</v>
      </c>
      <c r="G1" s="282">
        <v>7</v>
      </c>
      <c r="H1" s="282">
        <v>8</v>
      </c>
      <c r="I1" s="282">
        <v>9</v>
      </c>
      <c r="J1" s="282">
        <v>10</v>
      </c>
      <c r="K1" s="282">
        <v>11</v>
      </c>
      <c r="L1" s="282">
        <v>12</v>
      </c>
      <c r="M1" s="282">
        <v>13</v>
      </c>
      <c r="N1" s="282">
        <v>14</v>
      </c>
      <c r="O1" s="282">
        <v>15</v>
      </c>
      <c r="P1" s="282">
        <v>16</v>
      </c>
      <c r="Q1" s="282">
        <v>17</v>
      </c>
    </row>
    <row r="2" spans="1:17" x14ac:dyDescent="0.2"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7" x14ac:dyDescent="0.2">
      <c r="A3" s="282" t="s">
        <v>502</v>
      </c>
      <c r="B3" s="282" t="s">
        <v>598</v>
      </c>
      <c r="C3" s="284" t="s">
        <v>593</v>
      </c>
      <c r="D3" s="284" t="s">
        <v>503</v>
      </c>
      <c r="E3" s="284" t="s">
        <v>700</v>
      </c>
      <c r="F3" s="284" t="s">
        <v>652</v>
      </c>
      <c r="G3" s="284" t="s">
        <v>701</v>
      </c>
      <c r="H3" s="284" t="s">
        <v>646</v>
      </c>
      <c r="I3" s="284" t="s">
        <v>624</v>
      </c>
      <c r="J3" s="284" t="s">
        <v>702</v>
      </c>
      <c r="K3" s="284" t="s">
        <v>695</v>
      </c>
      <c r="L3" s="284" t="s">
        <v>698</v>
      </c>
      <c r="M3" s="284" t="s">
        <v>703</v>
      </c>
      <c r="N3" s="284" t="s">
        <v>677</v>
      </c>
      <c r="O3" s="284" t="s">
        <v>684</v>
      </c>
      <c r="P3" s="284" t="s">
        <v>704</v>
      </c>
      <c r="Q3" s="284" t="s">
        <v>475</v>
      </c>
    </row>
    <row r="4" spans="1:17" x14ac:dyDescent="0.2">
      <c r="D4" s="25"/>
      <c r="K4" s="25"/>
      <c r="L4" s="25"/>
      <c r="M4" s="25"/>
      <c r="N4" s="25"/>
      <c r="O4" s="25"/>
      <c r="Q4" s="25"/>
    </row>
    <row r="5" spans="1:17" x14ac:dyDescent="0.2">
      <c r="A5" s="285">
        <v>1680</v>
      </c>
      <c r="B5" s="285" t="s">
        <v>0</v>
      </c>
      <c r="C5" s="286">
        <v>25386</v>
      </c>
      <c r="D5" s="286">
        <v>4451</v>
      </c>
      <c r="E5" s="286">
        <v>1872.2</v>
      </c>
      <c r="F5" s="286">
        <v>300</v>
      </c>
      <c r="G5" s="286">
        <v>19450</v>
      </c>
      <c r="H5" s="286">
        <v>0</v>
      </c>
      <c r="I5" s="286">
        <v>288</v>
      </c>
      <c r="J5" s="286">
        <v>0</v>
      </c>
      <c r="K5" s="286">
        <v>0</v>
      </c>
      <c r="L5" s="286">
        <v>0</v>
      </c>
      <c r="M5" s="286">
        <v>256.60000000000002</v>
      </c>
      <c r="N5" s="286">
        <v>27601</v>
      </c>
      <c r="O5" s="286">
        <v>286</v>
      </c>
      <c r="P5" s="286">
        <v>3687.04</v>
      </c>
      <c r="Q5" s="286">
        <v>33</v>
      </c>
    </row>
    <row r="6" spans="1:17" x14ac:dyDescent="0.2">
      <c r="A6" s="285">
        <v>358</v>
      </c>
      <c r="B6" s="285" t="s">
        <v>2</v>
      </c>
      <c r="C6" s="286">
        <v>31728</v>
      </c>
      <c r="D6" s="286">
        <v>7038</v>
      </c>
      <c r="E6" s="286">
        <v>1864.6</v>
      </c>
      <c r="F6" s="286">
        <v>1460</v>
      </c>
      <c r="G6" s="286">
        <v>25330</v>
      </c>
      <c r="H6" s="286">
        <v>0</v>
      </c>
      <c r="I6" s="286">
        <v>0</v>
      </c>
      <c r="J6" s="286">
        <v>0</v>
      </c>
      <c r="K6" s="286">
        <v>0</v>
      </c>
      <c r="L6" s="286">
        <v>0</v>
      </c>
      <c r="M6" s="286">
        <v>0</v>
      </c>
      <c r="N6" s="286">
        <v>2005</v>
      </c>
      <c r="O6" s="286">
        <v>1223</v>
      </c>
      <c r="P6" s="286">
        <v>12282.464</v>
      </c>
      <c r="Q6" s="286">
        <v>3</v>
      </c>
    </row>
    <row r="7" spans="1:17" x14ac:dyDescent="0.2">
      <c r="A7" s="285">
        <v>197</v>
      </c>
      <c r="B7" s="285" t="s">
        <v>3</v>
      </c>
      <c r="C7" s="286">
        <v>27011</v>
      </c>
      <c r="D7" s="286">
        <v>5305</v>
      </c>
      <c r="E7" s="286">
        <v>2489.9</v>
      </c>
      <c r="F7" s="286">
        <v>570</v>
      </c>
      <c r="G7" s="286">
        <v>26650</v>
      </c>
      <c r="H7" s="286">
        <v>184.14</v>
      </c>
      <c r="I7" s="286">
        <v>1215.2</v>
      </c>
      <c r="J7" s="286">
        <v>0</v>
      </c>
      <c r="K7" s="286">
        <v>0</v>
      </c>
      <c r="L7" s="286">
        <v>0</v>
      </c>
      <c r="M7" s="286">
        <v>0</v>
      </c>
      <c r="N7" s="286">
        <v>9653</v>
      </c>
      <c r="O7" s="286">
        <v>52</v>
      </c>
      <c r="P7" s="286">
        <v>9499.0159999999996</v>
      </c>
      <c r="Q7" s="286">
        <v>10</v>
      </c>
    </row>
    <row r="8" spans="1:17" x14ac:dyDescent="0.2">
      <c r="A8" s="285">
        <v>59</v>
      </c>
      <c r="B8" s="285" t="s">
        <v>4</v>
      </c>
      <c r="C8" s="286">
        <v>27852</v>
      </c>
      <c r="D8" s="286">
        <v>6097</v>
      </c>
      <c r="E8" s="286">
        <v>2946.2</v>
      </c>
      <c r="F8" s="286">
        <v>290</v>
      </c>
      <c r="G8" s="286">
        <v>27490</v>
      </c>
      <c r="H8" s="286">
        <v>0</v>
      </c>
      <c r="I8" s="286">
        <v>1168</v>
      </c>
      <c r="J8" s="286">
        <v>0</v>
      </c>
      <c r="K8" s="286">
        <v>0</v>
      </c>
      <c r="L8" s="286">
        <v>0</v>
      </c>
      <c r="M8" s="286">
        <v>0</v>
      </c>
      <c r="N8" s="286">
        <v>10221</v>
      </c>
      <c r="O8" s="286">
        <v>177</v>
      </c>
      <c r="P8" s="286">
        <v>5204.2759999999998</v>
      </c>
      <c r="Q8" s="286">
        <v>13</v>
      </c>
    </row>
    <row r="9" spans="1:17" x14ac:dyDescent="0.2">
      <c r="A9" s="285">
        <v>482</v>
      </c>
      <c r="B9" s="285" t="s">
        <v>5</v>
      </c>
      <c r="C9" s="286">
        <v>20069</v>
      </c>
      <c r="D9" s="286">
        <v>4709</v>
      </c>
      <c r="E9" s="286">
        <v>1619.6</v>
      </c>
      <c r="F9" s="286">
        <v>1160</v>
      </c>
      <c r="G9" s="286">
        <v>17410</v>
      </c>
      <c r="H9" s="286">
        <v>0</v>
      </c>
      <c r="I9" s="286">
        <v>0</v>
      </c>
      <c r="J9" s="286">
        <v>0</v>
      </c>
      <c r="K9" s="286">
        <v>0</v>
      </c>
      <c r="L9" s="286">
        <v>0</v>
      </c>
      <c r="M9" s="286">
        <v>0</v>
      </c>
      <c r="N9" s="286">
        <v>873</v>
      </c>
      <c r="O9" s="286">
        <v>133</v>
      </c>
      <c r="P9" s="286">
        <v>12736.853999999999</v>
      </c>
      <c r="Q9" s="286">
        <v>3</v>
      </c>
    </row>
    <row r="10" spans="1:17" x14ac:dyDescent="0.2">
      <c r="A10" s="285">
        <v>613</v>
      </c>
      <c r="B10" s="285" t="s">
        <v>6</v>
      </c>
      <c r="C10" s="286">
        <v>25271</v>
      </c>
      <c r="D10" s="286">
        <v>5594</v>
      </c>
      <c r="E10" s="286">
        <v>1123.5</v>
      </c>
      <c r="F10" s="286">
        <v>2345</v>
      </c>
      <c r="G10" s="286">
        <v>16950</v>
      </c>
      <c r="H10" s="286">
        <v>0</v>
      </c>
      <c r="I10" s="286">
        <v>0</v>
      </c>
      <c r="J10" s="286">
        <v>0</v>
      </c>
      <c r="K10" s="286">
        <v>0</v>
      </c>
      <c r="L10" s="286">
        <v>0</v>
      </c>
      <c r="M10" s="286">
        <v>0</v>
      </c>
      <c r="N10" s="286">
        <v>2165</v>
      </c>
      <c r="O10" s="286">
        <v>211</v>
      </c>
      <c r="P10" s="286">
        <v>11162.03</v>
      </c>
      <c r="Q10" s="286">
        <v>2</v>
      </c>
    </row>
    <row r="11" spans="1:17" x14ac:dyDescent="0.2">
      <c r="A11" s="285">
        <v>361</v>
      </c>
      <c r="B11" s="285" t="s">
        <v>7</v>
      </c>
      <c r="C11" s="286">
        <v>108558</v>
      </c>
      <c r="D11" s="286">
        <v>20578</v>
      </c>
      <c r="E11" s="286">
        <v>11675.2</v>
      </c>
      <c r="F11" s="286">
        <v>8345</v>
      </c>
      <c r="G11" s="286">
        <v>119470</v>
      </c>
      <c r="H11" s="286">
        <v>3264.22</v>
      </c>
      <c r="I11" s="286">
        <v>5756.8</v>
      </c>
      <c r="J11" s="286">
        <v>0</v>
      </c>
      <c r="K11" s="286">
        <v>0</v>
      </c>
      <c r="L11" s="286">
        <v>0</v>
      </c>
      <c r="M11" s="286">
        <v>0</v>
      </c>
      <c r="N11" s="286">
        <v>11017</v>
      </c>
      <c r="O11" s="286">
        <v>718</v>
      </c>
      <c r="P11" s="286">
        <v>117241.504</v>
      </c>
      <c r="Q11" s="286">
        <v>13</v>
      </c>
    </row>
    <row r="12" spans="1:17" x14ac:dyDescent="0.2">
      <c r="A12" s="285">
        <v>141</v>
      </c>
      <c r="B12" s="285" t="s">
        <v>8</v>
      </c>
      <c r="C12" s="286">
        <v>72849</v>
      </c>
      <c r="D12" s="286">
        <v>14620</v>
      </c>
      <c r="E12" s="286">
        <v>8811</v>
      </c>
      <c r="F12" s="286">
        <v>7925</v>
      </c>
      <c r="G12" s="286">
        <v>83270</v>
      </c>
      <c r="H12" s="286">
        <v>3490.9</v>
      </c>
      <c r="I12" s="286">
        <v>4908.8</v>
      </c>
      <c r="J12" s="286">
        <v>0</v>
      </c>
      <c r="K12" s="286">
        <v>0</v>
      </c>
      <c r="L12" s="286">
        <v>0</v>
      </c>
      <c r="M12" s="286">
        <v>0</v>
      </c>
      <c r="N12" s="286">
        <v>6715</v>
      </c>
      <c r="O12" s="286">
        <v>225</v>
      </c>
      <c r="P12" s="286">
        <v>53549.3</v>
      </c>
      <c r="Q12" s="286">
        <v>3</v>
      </c>
    </row>
    <row r="13" spans="1:17" x14ac:dyDescent="0.2">
      <c r="A13" s="285">
        <v>34</v>
      </c>
      <c r="B13" s="285" t="s">
        <v>9</v>
      </c>
      <c r="C13" s="286">
        <v>207904</v>
      </c>
      <c r="D13" s="286">
        <v>47572</v>
      </c>
      <c r="E13" s="286">
        <v>15371.5</v>
      </c>
      <c r="F13" s="286">
        <v>43910</v>
      </c>
      <c r="G13" s="286">
        <v>216720</v>
      </c>
      <c r="H13" s="286">
        <v>5547.52</v>
      </c>
      <c r="I13" s="286">
        <v>10184.799999999999</v>
      </c>
      <c r="J13" s="286">
        <v>2329.1999999999998</v>
      </c>
      <c r="K13" s="286">
        <v>0</v>
      </c>
      <c r="L13" s="286">
        <v>0</v>
      </c>
      <c r="M13" s="286">
        <v>0</v>
      </c>
      <c r="N13" s="286">
        <v>12905</v>
      </c>
      <c r="O13" s="286">
        <v>2091</v>
      </c>
      <c r="P13" s="286">
        <v>139218.72500000001</v>
      </c>
      <c r="Q13" s="286">
        <v>6</v>
      </c>
    </row>
    <row r="14" spans="1:17" x14ac:dyDescent="0.2">
      <c r="A14" s="285">
        <v>484</v>
      </c>
      <c r="B14" s="285" t="s">
        <v>10</v>
      </c>
      <c r="C14" s="286">
        <v>110986</v>
      </c>
      <c r="D14" s="286">
        <v>22638</v>
      </c>
      <c r="E14" s="286">
        <v>8003.1</v>
      </c>
      <c r="F14" s="286">
        <v>7755</v>
      </c>
      <c r="G14" s="286">
        <v>111540</v>
      </c>
      <c r="H14" s="286">
        <v>1995.88</v>
      </c>
      <c r="I14" s="286">
        <v>5510.4</v>
      </c>
      <c r="J14" s="286">
        <v>0</v>
      </c>
      <c r="K14" s="286">
        <v>0</v>
      </c>
      <c r="L14" s="286">
        <v>0</v>
      </c>
      <c r="M14" s="286">
        <v>0</v>
      </c>
      <c r="N14" s="286">
        <v>12638</v>
      </c>
      <c r="O14" s="286">
        <v>612</v>
      </c>
      <c r="P14" s="286">
        <v>88763.766000000003</v>
      </c>
      <c r="Q14" s="286">
        <v>13</v>
      </c>
    </row>
    <row r="15" spans="1:17" x14ac:dyDescent="0.2">
      <c r="A15" s="285">
        <v>1723</v>
      </c>
      <c r="B15" s="285" t="s">
        <v>11</v>
      </c>
      <c r="C15" s="286">
        <v>10149</v>
      </c>
      <c r="D15" s="286">
        <v>1897</v>
      </c>
      <c r="E15" s="286">
        <v>486.9</v>
      </c>
      <c r="F15" s="286">
        <v>125</v>
      </c>
      <c r="G15" s="286">
        <v>6140</v>
      </c>
      <c r="H15" s="286">
        <v>0</v>
      </c>
      <c r="I15" s="286">
        <v>0</v>
      </c>
      <c r="J15" s="286">
        <v>0</v>
      </c>
      <c r="K15" s="286">
        <v>0</v>
      </c>
      <c r="L15" s="286">
        <v>0</v>
      </c>
      <c r="M15" s="286">
        <v>0</v>
      </c>
      <c r="N15" s="286">
        <v>9298</v>
      </c>
      <c r="O15" s="286">
        <v>54</v>
      </c>
      <c r="P15" s="286">
        <v>1426.31</v>
      </c>
      <c r="Q15" s="286">
        <v>8</v>
      </c>
    </row>
    <row r="16" spans="1:17" x14ac:dyDescent="0.2">
      <c r="A16" s="285">
        <v>1959</v>
      </c>
      <c r="B16" s="285" t="s">
        <v>693</v>
      </c>
      <c r="C16" s="286">
        <v>55386</v>
      </c>
      <c r="D16" s="286">
        <v>12090</v>
      </c>
      <c r="E16" s="286">
        <v>3442.4</v>
      </c>
      <c r="F16" s="286">
        <v>710</v>
      </c>
      <c r="G16" s="286">
        <v>44560</v>
      </c>
      <c r="H16" s="286">
        <v>97.02</v>
      </c>
      <c r="I16" s="286">
        <v>1656</v>
      </c>
      <c r="J16" s="286">
        <v>0</v>
      </c>
      <c r="K16" s="286">
        <v>0</v>
      </c>
      <c r="L16" s="286">
        <v>0</v>
      </c>
      <c r="M16" s="286">
        <v>0</v>
      </c>
      <c r="N16" s="286">
        <v>19960</v>
      </c>
      <c r="O16" s="286">
        <v>2704</v>
      </c>
      <c r="P16" s="286">
        <v>11340.636</v>
      </c>
      <c r="Q16" s="286">
        <v>24</v>
      </c>
    </row>
    <row r="17" spans="1:17" x14ac:dyDescent="0.2">
      <c r="A17" s="285">
        <v>60</v>
      </c>
      <c r="B17" s="285" t="s">
        <v>12</v>
      </c>
      <c r="C17" s="286">
        <v>3673</v>
      </c>
      <c r="D17" s="286">
        <v>702</v>
      </c>
      <c r="E17" s="286">
        <v>170.7</v>
      </c>
      <c r="F17" s="286">
        <v>0</v>
      </c>
      <c r="G17" s="286">
        <v>3530</v>
      </c>
      <c r="H17" s="286">
        <v>0</v>
      </c>
      <c r="I17" s="286">
        <v>132</v>
      </c>
      <c r="J17" s="286">
        <v>0</v>
      </c>
      <c r="K17" s="286">
        <v>0</v>
      </c>
      <c r="L17" s="286">
        <v>0</v>
      </c>
      <c r="M17" s="286">
        <v>0</v>
      </c>
      <c r="N17" s="286">
        <v>5908</v>
      </c>
      <c r="O17" s="286">
        <v>78</v>
      </c>
      <c r="P17" s="286">
        <v>922.78200000000004</v>
      </c>
      <c r="Q17" s="286">
        <v>4</v>
      </c>
    </row>
    <row r="18" spans="1:17" x14ac:dyDescent="0.2">
      <c r="A18" s="285">
        <v>307</v>
      </c>
      <c r="B18" s="285" t="s">
        <v>13</v>
      </c>
      <c r="C18" s="286">
        <v>156286</v>
      </c>
      <c r="D18" s="286">
        <v>35167</v>
      </c>
      <c r="E18" s="286">
        <v>12325.2</v>
      </c>
      <c r="F18" s="286">
        <v>16255</v>
      </c>
      <c r="G18" s="286">
        <v>179900</v>
      </c>
      <c r="H18" s="286">
        <v>5199.8999999999996</v>
      </c>
      <c r="I18" s="286">
        <v>12014.4</v>
      </c>
      <c r="J18" s="286">
        <v>0</v>
      </c>
      <c r="K18" s="286">
        <v>0</v>
      </c>
      <c r="L18" s="286">
        <v>0</v>
      </c>
      <c r="M18" s="286">
        <v>0</v>
      </c>
      <c r="N18" s="286">
        <v>6252</v>
      </c>
      <c r="O18" s="286">
        <v>134</v>
      </c>
      <c r="P18" s="286">
        <v>156448.57199999999</v>
      </c>
      <c r="Q18" s="286">
        <v>3</v>
      </c>
    </row>
    <row r="19" spans="1:17" x14ac:dyDescent="0.2">
      <c r="A19" s="285">
        <v>362</v>
      </c>
      <c r="B19" s="285" t="s">
        <v>14</v>
      </c>
      <c r="C19" s="286">
        <v>90838</v>
      </c>
      <c r="D19" s="286">
        <v>18707</v>
      </c>
      <c r="E19" s="286">
        <v>6253.9</v>
      </c>
      <c r="F19" s="286">
        <v>7265</v>
      </c>
      <c r="G19" s="286">
        <v>90620</v>
      </c>
      <c r="H19" s="286">
        <v>465.3</v>
      </c>
      <c r="I19" s="286">
        <v>4736</v>
      </c>
      <c r="J19" s="286">
        <v>0</v>
      </c>
      <c r="K19" s="286">
        <v>0</v>
      </c>
      <c r="L19" s="286">
        <v>1085</v>
      </c>
      <c r="M19" s="286">
        <v>53.699999999999797</v>
      </c>
      <c r="N19" s="286">
        <v>4122</v>
      </c>
      <c r="O19" s="286">
        <v>286</v>
      </c>
      <c r="P19" s="286">
        <v>108004.067</v>
      </c>
      <c r="Q19" s="286">
        <v>8</v>
      </c>
    </row>
    <row r="20" spans="1:17" x14ac:dyDescent="0.2">
      <c r="A20" s="285">
        <v>363</v>
      </c>
      <c r="B20" s="285" t="s">
        <v>15</v>
      </c>
      <c r="C20" s="286">
        <v>862965</v>
      </c>
      <c r="D20" s="286">
        <v>148059</v>
      </c>
      <c r="E20" s="286">
        <v>108946.5</v>
      </c>
      <c r="F20" s="286">
        <v>208335</v>
      </c>
      <c r="G20" s="286">
        <v>952630</v>
      </c>
      <c r="H20" s="286">
        <v>16274.936600000001</v>
      </c>
      <c r="I20" s="286">
        <v>31820.799999999999</v>
      </c>
      <c r="J20" s="286">
        <v>35742</v>
      </c>
      <c r="K20" s="286">
        <v>4772.7</v>
      </c>
      <c r="L20" s="286">
        <v>0</v>
      </c>
      <c r="M20" s="286">
        <v>4309.8</v>
      </c>
      <c r="N20" s="286">
        <v>16517</v>
      </c>
      <c r="O20" s="286">
        <v>3158</v>
      </c>
      <c r="P20" s="286">
        <v>2775914.2349999999</v>
      </c>
      <c r="Q20" s="286">
        <v>20</v>
      </c>
    </row>
    <row r="21" spans="1:17" x14ac:dyDescent="0.2">
      <c r="A21" s="285">
        <v>200</v>
      </c>
      <c r="B21" s="285" t="s">
        <v>16</v>
      </c>
      <c r="C21" s="286">
        <v>162445</v>
      </c>
      <c r="D21" s="286">
        <v>31687</v>
      </c>
      <c r="E21" s="286">
        <v>15192.3</v>
      </c>
      <c r="F21" s="286">
        <v>8705</v>
      </c>
      <c r="G21" s="286">
        <v>169550</v>
      </c>
      <c r="H21" s="286">
        <v>5442.8</v>
      </c>
      <c r="I21" s="286">
        <v>8827.2000000000007</v>
      </c>
      <c r="J21" s="286">
        <v>0</v>
      </c>
      <c r="K21" s="286">
        <v>0</v>
      </c>
      <c r="L21" s="286">
        <v>0</v>
      </c>
      <c r="M21" s="286">
        <v>0</v>
      </c>
      <c r="N21" s="286">
        <v>33983</v>
      </c>
      <c r="O21" s="286">
        <v>132</v>
      </c>
      <c r="P21" s="286">
        <v>134765.587</v>
      </c>
      <c r="Q21" s="286">
        <v>25</v>
      </c>
    </row>
    <row r="22" spans="1:17" x14ac:dyDescent="0.2">
      <c r="A22" s="285">
        <v>3</v>
      </c>
      <c r="B22" s="285" t="s">
        <v>17</v>
      </c>
      <c r="C22" s="286">
        <v>11721</v>
      </c>
      <c r="D22" s="286">
        <v>2146</v>
      </c>
      <c r="E22" s="286">
        <v>1563.8</v>
      </c>
      <c r="F22" s="286">
        <v>600</v>
      </c>
      <c r="G22" s="286">
        <v>12760</v>
      </c>
      <c r="H22" s="286">
        <v>524.52</v>
      </c>
      <c r="I22" s="286">
        <v>729.6</v>
      </c>
      <c r="J22" s="286">
        <v>0</v>
      </c>
      <c r="K22" s="286">
        <v>0</v>
      </c>
      <c r="L22" s="286">
        <v>0</v>
      </c>
      <c r="M22" s="286">
        <v>0</v>
      </c>
      <c r="N22" s="286">
        <v>2376</v>
      </c>
      <c r="O22" s="286">
        <v>82</v>
      </c>
      <c r="P22" s="286">
        <v>6525.558</v>
      </c>
      <c r="Q22" s="286">
        <v>1</v>
      </c>
    </row>
    <row r="23" spans="1:17" x14ac:dyDescent="0.2">
      <c r="A23" s="285">
        <v>202</v>
      </c>
      <c r="B23" s="285" t="s">
        <v>18</v>
      </c>
      <c r="C23" s="286">
        <v>159265</v>
      </c>
      <c r="D23" s="286">
        <v>30355</v>
      </c>
      <c r="E23" s="286">
        <v>21045.200000000001</v>
      </c>
      <c r="F23" s="286">
        <v>20165</v>
      </c>
      <c r="G23" s="286">
        <v>189580</v>
      </c>
      <c r="H23" s="286">
        <v>6867.4535999999998</v>
      </c>
      <c r="I23" s="286">
        <v>7155.2</v>
      </c>
      <c r="J23" s="286">
        <v>0</v>
      </c>
      <c r="K23" s="286">
        <v>0</v>
      </c>
      <c r="L23" s="286">
        <v>0</v>
      </c>
      <c r="M23" s="286">
        <v>0</v>
      </c>
      <c r="N23" s="286">
        <v>9772</v>
      </c>
      <c r="O23" s="286">
        <v>382</v>
      </c>
      <c r="P23" s="286">
        <v>173225.01</v>
      </c>
      <c r="Q23" s="286">
        <v>6</v>
      </c>
    </row>
    <row r="24" spans="1:17" x14ac:dyDescent="0.2">
      <c r="A24" s="285">
        <v>106</v>
      </c>
      <c r="B24" s="285" t="s">
        <v>19</v>
      </c>
      <c r="C24" s="286">
        <v>67963</v>
      </c>
      <c r="D24" s="286">
        <v>13914</v>
      </c>
      <c r="E24" s="286">
        <v>7236.5</v>
      </c>
      <c r="F24" s="286">
        <v>2235</v>
      </c>
      <c r="G24" s="286">
        <v>76850</v>
      </c>
      <c r="H24" s="286">
        <v>2017.26</v>
      </c>
      <c r="I24" s="286">
        <v>4200</v>
      </c>
      <c r="J24" s="286">
        <v>0</v>
      </c>
      <c r="K24" s="286">
        <v>0</v>
      </c>
      <c r="L24" s="286">
        <v>0</v>
      </c>
      <c r="M24" s="286">
        <v>150.4</v>
      </c>
      <c r="N24" s="286">
        <v>8186</v>
      </c>
      <c r="O24" s="286">
        <v>160</v>
      </c>
      <c r="P24" s="286">
        <v>50959.72</v>
      </c>
      <c r="Q24" s="286">
        <v>3</v>
      </c>
    </row>
    <row r="25" spans="1:17" x14ac:dyDescent="0.2">
      <c r="A25" s="285">
        <v>743</v>
      </c>
      <c r="B25" s="285" t="s">
        <v>20</v>
      </c>
      <c r="C25" s="286">
        <v>16710</v>
      </c>
      <c r="D25" s="286">
        <v>3198</v>
      </c>
      <c r="E25" s="286">
        <v>1466.9</v>
      </c>
      <c r="F25" s="286">
        <v>285</v>
      </c>
      <c r="G25" s="286">
        <v>16190</v>
      </c>
      <c r="H25" s="286">
        <v>0</v>
      </c>
      <c r="I25" s="286">
        <v>833.6</v>
      </c>
      <c r="J25" s="286">
        <v>0</v>
      </c>
      <c r="K25" s="286">
        <v>0</v>
      </c>
      <c r="L25" s="286">
        <v>0</v>
      </c>
      <c r="M25" s="286">
        <v>0</v>
      </c>
      <c r="N25" s="286">
        <v>7024</v>
      </c>
      <c r="O25" s="286">
        <v>110</v>
      </c>
      <c r="P25" s="286">
        <v>6584.45</v>
      </c>
      <c r="Q25" s="286">
        <v>2</v>
      </c>
    </row>
    <row r="26" spans="1:17" x14ac:dyDescent="0.2">
      <c r="A26" s="285">
        <v>744</v>
      </c>
      <c r="B26" s="285" t="s">
        <v>21</v>
      </c>
      <c r="C26" s="286">
        <v>6847</v>
      </c>
      <c r="D26" s="286">
        <v>1141</v>
      </c>
      <c r="E26" s="286">
        <v>571.79999999999995</v>
      </c>
      <c r="F26" s="286">
        <v>110</v>
      </c>
      <c r="G26" s="286">
        <v>4920</v>
      </c>
      <c r="H26" s="286">
        <v>0</v>
      </c>
      <c r="I26" s="286">
        <v>178.4</v>
      </c>
      <c r="J26" s="286">
        <v>0</v>
      </c>
      <c r="K26" s="286">
        <v>0</v>
      </c>
      <c r="L26" s="286">
        <v>0</v>
      </c>
      <c r="M26" s="286">
        <v>0</v>
      </c>
      <c r="N26" s="286">
        <v>7610</v>
      </c>
      <c r="O26" s="286">
        <v>18</v>
      </c>
      <c r="P26" s="286">
        <v>1299.48</v>
      </c>
      <c r="Q26" s="286">
        <v>6</v>
      </c>
    </row>
    <row r="27" spans="1:17" x14ac:dyDescent="0.2">
      <c r="A27" s="285">
        <v>308</v>
      </c>
      <c r="B27" s="285" t="s">
        <v>22</v>
      </c>
      <c r="C27" s="286">
        <v>24767</v>
      </c>
      <c r="D27" s="286">
        <v>4806</v>
      </c>
      <c r="E27" s="286">
        <v>1981.9</v>
      </c>
      <c r="F27" s="286">
        <v>1190</v>
      </c>
      <c r="G27" s="286">
        <v>21490</v>
      </c>
      <c r="H27" s="286">
        <v>0</v>
      </c>
      <c r="I27" s="286">
        <v>1148</v>
      </c>
      <c r="J27" s="286">
        <v>0</v>
      </c>
      <c r="K27" s="286">
        <v>0</v>
      </c>
      <c r="L27" s="286">
        <v>0</v>
      </c>
      <c r="M27" s="286">
        <v>54.5</v>
      </c>
      <c r="N27" s="286">
        <v>3253</v>
      </c>
      <c r="O27" s="286">
        <v>48</v>
      </c>
      <c r="P27" s="286">
        <v>20183.851999999999</v>
      </c>
      <c r="Q27" s="286">
        <v>5</v>
      </c>
    </row>
    <row r="28" spans="1:17" x14ac:dyDescent="0.2">
      <c r="A28" s="285">
        <v>489</v>
      </c>
      <c r="B28" s="285" t="s">
        <v>23</v>
      </c>
      <c r="C28" s="286">
        <v>48673</v>
      </c>
      <c r="D28" s="286">
        <v>11174</v>
      </c>
      <c r="E28" s="286">
        <v>1870.2</v>
      </c>
      <c r="F28" s="286">
        <v>5760</v>
      </c>
      <c r="G28" s="286">
        <v>45780</v>
      </c>
      <c r="H28" s="286">
        <v>2148.16</v>
      </c>
      <c r="I28" s="286">
        <v>3401.6</v>
      </c>
      <c r="J28" s="286">
        <v>0</v>
      </c>
      <c r="K28" s="286">
        <v>0</v>
      </c>
      <c r="L28" s="286">
        <v>0</v>
      </c>
      <c r="M28" s="286">
        <v>769.4</v>
      </c>
      <c r="N28" s="286">
        <v>1944</v>
      </c>
      <c r="O28" s="286">
        <v>229</v>
      </c>
      <c r="P28" s="286">
        <v>32586.516</v>
      </c>
      <c r="Q28" s="286">
        <v>4</v>
      </c>
    </row>
    <row r="29" spans="1:17" x14ac:dyDescent="0.2">
      <c r="A29" s="285">
        <v>203</v>
      </c>
      <c r="B29" s="285" t="s">
        <v>24</v>
      </c>
      <c r="C29" s="286">
        <v>57971</v>
      </c>
      <c r="D29" s="286">
        <v>14961</v>
      </c>
      <c r="E29" s="286">
        <v>2853.5</v>
      </c>
      <c r="F29" s="286">
        <v>1655</v>
      </c>
      <c r="G29" s="286">
        <v>54700</v>
      </c>
      <c r="H29" s="286">
        <v>2227.56</v>
      </c>
      <c r="I29" s="286">
        <v>3932.8</v>
      </c>
      <c r="J29" s="286">
        <v>0</v>
      </c>
      <c r="K29" s="286">
        <v>0</v>
      </c>
      <c r="L29" s="286">
        <v>0</v>
      </c>
      <c r="M29" s="286">
        <v>0</v>
      </c>
      <c r="N29" s="286">
        <v>17586</v>
      </c>
      <c r="O29" s="286">
        <v>80</v>
      </c>
      <c r="P29" s="286">
        <v>23121.08</v>
      </c>
      <c r="Q29" s="286">
        <v>19</v>
      </c>
    </row>
    <row r="30" spans="1:17" x14ac:dyDescent="0.2">
      <c r="A30" s="285">
        <v>888</v>
      </c>
      <c r="B30" s="285" t="s">
        <v>26</v>
      </c>
      <c r="C30" s="286">
        <v>15929</v>
      </c>
      <c r="D30" s="286">
        <v>2438</v>
      </c>
      <c r="E30" s="286">
        <v>1449.5</v>
      </c>
      <c r="F30" s="286">
        <v>455</v>
      </c>
      <c r="G30" s="286">
        <v>13550</v>
      </c>
      <c r="H30" s="286">
        <v>0</v>
      </c>
      <c r="I30" s="286">
        <v>0</v>
      </c>
      <c r="J30" s="286">
        <v>0</v>
      </c>
      <c r="K30" s="286">
        <v>0</v>
      </c>
      <c r="L30" s="286">
        <v>0</v>
      </c>
      <c r="M30" s="286">
        <v>0</v>
      </c>
      <c r="N30" s="286">
        <v>2103</v>
      </c>
      <c r="O30" s="286">
        <v>0</v>
      </c>
      <c r="P30" s="286">
        <v>6688.35</v>
      </c>
      <c r="Q30" s="286">
        <v>3</v>
      </c>
    </row>
    <row r="31" spans="1:17" x14ac:dyDescent="0.2">
      <c r="A31" s="285">
        <v>1954</v>
      </c>
      <c r="B31" s="285" t="s">
        <v>694</v>
      </c>
      <c r="C31" s="286">
        <v>35727</v>
      </c>
      <c r="D31" s="286">
        <v>5754</v>
      </c>
      <c r="E31" s="286">
        <v>3164.9</v>
      </c>
      <c r="F31" s="286">
        <v>610</v>
      </c>
      <c r="G31" s="286">
        <v>25390</v>
      </c>
      <c r="H31" s="286">
        <v>0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7831</v>
      </c>
      <c r="O31" s="286">
        <v>18</v>
      </c>
      <c r="P31" s="286">
        <v>8363.7389999999996</v>
      </c>
      <c r="Q31" s="286">
        <v>12</v>
      </c>
    </row>
    <row r="32" spans="1:17" x14ac:dyDescent="0.2">
      <c r="A32" s="285">
        <v>370</v>
      </c>
      <c r="B32" s="285" t="s">
        <v>27</v>
      </c>
      <c r="C32" s="286">
        <v>9748</v>
      </c>
      <c r="D32" s="286">
        <v>1983</v>
      </c>
      <c r="E32" s="286">
        <v>558.79999999999995</v>
      </c>
      <c r="F32" s="286">
        <v>220</v>
      </c>
      <c r="G32" s="286">
        <v>5220</v>
      </c>
      <c r="H32" s="286">
        <v>0</v>
      </c>
      <c r="I32" s="286">
        <v>0</v>
      </c>
      <c r="J32" s="286">
        <v>0</v>
      </c>
      <c r="K32" s="286">
        <v>0</v>
      </c>
      <c r="L32" s="286">
        <v>0</v>
      </c>
      <c r="M32" s="286">
        <v>0</v>
      </c>
      <c r="N32" s="286">
        <v>7059</v>
      </c>
      <c r="O32" s="286">
        <v>148</v>
      </c>
      <c r="P32" s="286">
        <v>2671.59</v>
      </c>
      <c r="Q32" s="286">
        <v>4</v>
      </c>
    </row>
    <row r="33" spans="1:17" x14ac:dyDescent="0.2">
      <c r="A33" s="285">
        <v>889</v>
      </c>
      <c r="B33" s="285" t="s">
        <v>28</v>
      </c>
      <c r="C33" s="286">
        <v>13519</v>
      </c>
      <c r="D33" s="286">
        <v>2420</v>
      </c>
      <c r="E33" s="286">
        <v>1184.4000000000001</v>
      </c>
      <c r="F33" s="286">
        <v>600</v>
      </c>
      <c r="G33" s="286">
        <v>14150</v>
      </c>
      <c r="H33" s="286">
        <v>0</v>
      </c>
      <c r="I33" s="286">
        <v>228.8</v>
      </c>
      <c r="J33" s="286">
        <v>0</v>
      </c>
      <c r="K33" s="286">
        <v>0</v>
      </c>
      <c r="L33" s="286">
        <v>0</v>
      </c>
      <c r="M33" s="286">
        <v>0</v>
      </c>
      <c r="N33" s="286">
        <v>2785</v>
      </c>
      <c r="O33" s="286">
        <v>131</v>
      </c>
      <c r="P33" s="286">
        <v>4806.1260000000002</v>
      </c>
      <c r="Q33" s="286">
        <v>2</v>
      </c>
    </row>
    <row r="34" spans="1:17" x14ac:dyDescent="0.2">
      <c r="A34" s="285">
        <v>1945</v>
      </c>
      <c r="B34" s="285" t="s">
        <v>654</v>
      </c>
      <c r="C34" s="286">
        <v>34798</v>
      </c>
      <c r="D34" s="286">
        <v>5926</v>
      </c>
      <c r="E34" s="286">
        <v>3454.6</v>
      </c>
      <c r="F34" s="286">
        <v>730</v>
      </c>
      <c r="G34" s="286">
        <v>27020</v>
      </c>
      <c r="H34" s="286">
        <v>2404.92</v>
      </c>
      <c r="I34" s="286">
        <v>677.6</v>
      </c>
      <c r="J34" s="286">
        <v>0</v>
      </c>
      <c r="K34" s="286">
        <v>0</v>
      </c>
      <c r="L34" s="286">
        <v>0</v>
      </c>
      <c r="M34" s="286">
        <v>0</v>
      </c>
      <c r="N34" s="286">
        <v>8631</v>
      </c>
      <c r="O34" s="286">
        <v>697</v>
      </c>
      <c r="P34" s="286">
        <v>10680.964</v>
      </c>
      <c r="Q34" s="286">
        <v>12</v>
      </c>
    </row>
    <row r="35" spans="1:17" x14ac:dyDescent="0.2">
      <c r="A35" s="285">
        <v>1724</v>
      </c>
      <c r="B35" s="285" t="s">
        <v>31</v>
      </c>
      <c r="C35" s="286">
        <v>18491</v>
      </c>
      <c r="D35" s="286">
        <v>3424</v>
      </c>
      <c r="E35" s="286">
        <v>990.2</v>
      </c>
      <c r="F35" s="286">
        <v>185</v>
      </c>
      <c r="G35" s="286">
        <v>14560</v>
      </c>
      <c r="H35" s="286">
        <v>0</v>
      </c>
      <c r="I35" s="286">
        <v>0</v>
      </c>
      <c r="J35" s="286">
        <v>0</v>
      </c>
      <c r="K35" s="286">
        <v>0</v>
      </c>
      <c r="L35" s="286">
        <v>0</v>
      </c>
      <c r="M35" s="286">
        <v>0</v>
      </c>
      <c r="N35" s="286">
        <v>10105</v>
      </c>
      <c r="O35" s="286">
        <v>71</v>
      </c>
      <c r="P35" s="286">
        <v>4439.232</v>
      </c>
      <c r="Q35" s="286">
        <v>9</v>
      </c>
    </row>
    <row r="36" spans="1:17" x14ac:dyDescent="0.2">
      <c r="A36" s="285">
        <v>893</v>
      </c>
      <c r="B36" s="285" t="s">
        <v>32</v>
      </c>
      <c r="C36" s="286">
        <v>13140</v>
      </c>
      <c r="D36" s="286">
        <v>2212</v>
      </c>
      <c r="E36" s="286">
        <v>1152.0999999999999</v>
      </c>
      <c r="F36" s="286">
        <v>170</v>
      </c>
      <c r="G36" s="286">
        <v>11160</v>
      </c>
      <c r="H36" s="286">
        <v>0</v>
      </c>
      <c r="I36" s="286">
        <v>0</v>
      </c>
      <c r="J36" s="286">
        <v>0</v>
      </c>
      <c r="K36" s="286">
        <v>0</v>
      </c>
      <c r="L36" s="286">
        <v>0</v>
      </c>
      <c r="M36" s="286">
        <v>0</v>
      </c>
      <c r="N36" s="286">
        <v>10292</v>
      </c>
      <c r="O36" s="286">
        <v>558</v>
      </c>
      <c r="P36" s="286">
        <v>1823.5350000000001</v>
      </c>
      <c r="Q36" s="286">
        <v>11</v>
      </c>
    </row>
    <row r="37" spans="1:17" x14ac:dyDescent="0.2">
      <c r="A37" s="285">
        <v>373</v>
      </c>
      <c r="B37" s="285" t="s">
        <v>33</v>
      </c>
      <c r="C37" s="286">
        <v>29974</v>
      </c>
      <c r="D37" s="286">
        <v>4773</v>
      </c>
      <c r="E37" s="286">
        <v>2103.8000000000002</v>
      </c>
      <c r="F37" s="286">
        <v>480</v>
      </c>
      <c r="G37" s="286">
        <v>25720</v>
      </c>
      <c r="H37" s="286">
        <v>480.94</v>
      </c>
      <c r="I37" s="286">
        <v>1622.4</v>
      </c>
      <c r="J37" s="286">
        <v>0</v>
      </c>
      <c r="K37" s="286">
        <v>0</v>
      </c>
      <c r="L37" s="286">
        <v>0</v>
      </c>
      <c r="M37" s="286">
        <v>336.2</v>
      </c>
      <c r="N37" s="286">
        <v>9896</v>
      </c>
      <c r="O37" s="286">
        <v>98</v>
      </c>
      <c r="P37" s="286">
        <v>15112.188</v>
      </c>
      <c r="Q37" s="286">
        <v>5</v>
      </c>
    </row>
    <row r="38" spans="1:17" x14ac:dyDescent="0.2">
      <c r="A38" s="285">
        <v>748</v>
      </c>
      <c r="B38" s="285" t="s">
        <v>34</v>
      </c>
      <c r="C38" s="286">
        <v>66811</v>
      </c>
      <c r="D38" s="286">
        <v>12307</v>
      </c>
      <c r="E38" s="286">
        <v>6472.3</v>
      </c>
      <c r="F38" s="286">
        <v>7985</v>
      </c>
      <c r="G38" s="286">
        <v>73320</v>
      </c>
      <c r="H38" s="286">
        <v>2481.3000000000002</v>
      </c>
      <c r="I38" s="286">
        <v>4435.2</v>
      </c>
      <c r="J38" s="286">
        <v>0</v>
      </c>
      <c r="K38" s="286">
        <v>0</v>
      </c>
      <c r="L38" s="286">
        <v>0</v>
      </c>
      <c r="M38" s="286">
        <v>0</v>
      </c>
      <c r="N38" s="286">
        <v>7989</v>
      </c>
      <c r="O38" s="286">
        <v>1324</v>
      </c>
      <c r="P38" s="286">
        <v>58469.597999999998</v>
      </c>
      <c r="Q38" s="286">
        <v>8</v>
      </c>
    </row>
    <row r="39" spans="1:17" x14ac:dyDescent="0.2">
      <c r="A39" s="285">
        <v>1859</v>
      </c>
      <c r="B39" s="285" t="s">
        <v>35</v>
      </c>
      <c r="C39" s="286">
        <v>43904</v>
      </c>
      <c r="D39" s="286">
        <v>8137</v>
      </c>
      <c r="E39" s="286">
        <v>3654.7</v>
      </c>
      <c r="F39" s="286">
        <v>750</v>
      </c>
      <c r="G39" s="286">
        <v>42280</v>
      </c>
      <c r="H39" s="286">
        <v>2162.92</v>
      </c>
      <c r="I39" s="286">
        <v>1176</v>
      </c>
      <c r="J39" s="286">
        <v>0</v>
      </c>
      <c r="K39" s="286">
        <v>0</v>
      </c>
      <c r="L39" s="286">
        <v>0</v>
      </c>
      <c r="M39" s="286">
        <v>0</v>
      </c>
      <c r="N39" s="286">
        <v>25806</v>
      </c>
      <c r="O39" s="286">
        <v>215</v>
      </c>
      <c r="P39" s="286">
        <v>13200.215</v>
      </c>
      <c r="Q39" s="286">
        <v>23</v>
      </c>
    </row>
    <row r="40" spans="1:17" x14ac:dyDescent="0.2">
      <c r="A40" s="285">
        <v>1721</v>
      </c>
      <c r="B40" s="285" t="s">
        <v>36</v>
      </c>
      <c r="C40" s="286">
        <v>30806</v>
      </c>
      <c r="D40" s="286">
        <v>6184</v>
      </c>
      <c r="E40" s="286">
        <v>1894.3</v>
      </c>
      <c r="F40" s="286">
        <v>490</v>
      </c>
      <c r="G40" s="286">
        <v>24790</v>
      </c>
      <c r="H40" s="286">
        <v>0</v>
      </c>
      <c r="I40" s="286">
        <v>908.8</v>
      </c>
      <c r="J40" s="286">
        <v>0</v>
      </c>
      <c r="K40" s="286">
        <v>0</v>
      </c>
      <c r="L40" s="286">
        <v>0</v>
      </c>
      <c r="M40" s="286">
        <v>77.8</v>
      </c>
      <c r="N40" s="286">
        <v>8971</v>
      </c>
      <c r="O40" s="286">
        <v>70</v>
      </c>
      <c r="P40" s="286">
        <v>8693.1409999999996</v>
      </c>
      <c r="Q40" s="286">
        <v>8</v>
      </c>
    </row>
    <row r="41" spans="1:17" x14ac:dyDescent="0.2">
      <c r="A41" s="285">
        <v>753</v>
      </c>
      <c r="B41" s="285" t="s">
        <v>38</v>
      </c>
      <c r="C41" s="286">
        <v>29821</v>
      </c>
      <c r="D41" s="286">
        <v>5922</v>
      </c>
      <c r="E41" s="286">
        <v>1790.2</v>
      </c>
      <c r="F41" s="286">
        <v>1270</v>
      </c>
      <c r="G41" s="286">
        <v>29590</v>
      </c>
      <c r="H41" s="286">
        <v>0</v>
      </c>
      <c r="I41" s="286">
        <v>1691.2</v>
      </c>
      <c r="J41" s="286">
        <v>0</v>
      </c>
      <c r="K41" s="286">
        <v>0</v>
      </c>
      <c r="L41" s="286">
        <v>0</v>
      </c>
      <c r="M41" s="286">
        <v>98.799999999999699</v>
      </c>
      <c r="N41" s="286">
        <v>3430</v>
      </c>
      <c r="O41" s="286">
        <v>80</v>
      </c>
      <c r="P41" s="286">
        <v>17820.462</v>
      </c>
      <c r="Q41" s="286">
        <v>2</v>
      </c>
    </row>
    <row r="42" spans="1:17" x14ac:dyDescent="0.2">
      <c r="A42" s="285">
        <v>209</v>
      </c>
      <c r="B42" s="285" t="s">
        <v>39</v>
      </c>
      <c r="C42" s="286">
        <v>25882</v>
      </c>
      <c r="D42" s="286">
        <v>4929</v>
      </c>
      <c r="E42" s="286">
        <v>1788.5</v>
      </c>
      <c r="F42" s="286">
        <v>705</v>
      </c>
      <c r="G42" s="286">
        <v>22310</v>
      </c>
      <c r="H42" s="286">
        <v>142.56</v>
      </c>
      <c r="I42" s="286">
        <v>0</v>
      </c>
      <c r="J42" s="286">
        <v>0</v>
      </c>
      <c r="K42" s="286">
        <v>0</v>
      </c>
      <c r="L42" s="286">
        <v>0</v>
      </c>
      <c r="M42" s="286">
        <v>0</v>
      </c>
      <c r="N42" s="286">
        <v>4351</v>
      </c>
      <c r="O42" s="286">
        <v>358</v>
      </c>
      <c r="P42" s="286">
        <v>11369.34</v>
      </c>
      <c r="Q42" s="286">
        <v>7</v>
      </c>
    </row>
    <row r="43" spans="1:17" x14ac:dyDescent="0.2">
      <c r="A43" s="285">
        <v>375</v>
      </c>
      <c r="B43" s="285" t="s">
        <v>40</v>
      </c>
      <c r="C43" s="286">
        <v>41176</v>
      </c>
      <c r="D43" s="286">
        <v>7976</v>
      </c>
      <c r="E43" s="286">
        <v>4361.8999999999996</v>
      </c>
      <c r="F43" s="286">
        <v>3670</v>
      </c>
      <c r="G43" s="286">
        <v>39180</v>
      </c>
      <c r="H43" s="286">
        <v>543.6</v>
      </c>
      <c r="I43" s="286">
        <v>1250.4000000000001</v>
      </c>
      <c r="J43" s="286">
        <v>0</v>
      </c>
      <c r="K43" s="286">
        <v>0</v>
      </c>
      <c r="L43" s="286">
        <v>0</v>
      </c>
      <c r="M43" s="286">
        <v>0</v>
      </c>
      <c r="N43" s="286">
        <v>1837</v>
      </c>
      <c r="O43" s="286">
        <v>52</v>
      </c>
      <c r="P43" s="286">
        <v>53214.243000000002</v>
      </c>
      <c r="Q43" s="286">
        <v>3</v>
      </c>
    </row>
    <row r="44" spans="1:17" x14ac:dyDescent="0.2">
      <c r="A44" s="285">
        <v>1728</v>
      </c>
      <c r="B44" s="285" t="s">
        <v>42</v>
      </c>
      <c r="C44" s="286">
        <v>20175</v>
      </c>
      <c r="D44" s="286">
        <v>3887</v>
      </c>
      <c r="E44" s="286">
        <v>1321.4</v>
      </c>
      <c r="F44" s="286">
        <v>255</v>
      </c>
      <c r="G44" s="286">
        <v>18050</v>
      </c>
      <c r="H44" s="286">
        <v>702.9</v>
      </c>
      <c r="I44" s="286">
        <v>1700.8</v>
      </c>
      <c r="J44" s="286">
        <v>0</v>
      </c>
      <c r="K44" s="286">
        <v>0</v>
      </c>
      <c r="L44" s="286">
        <v>0</v>
      </c>
      <c r="M44" s="286">
        <v>0</v>
      </c>
      <c r="N44" s="286">
        <v>7531</v>
      </c>
      <c r="O44" s="286">
        <v>32</v>
      </c>
      <c r="P44" s="286">
        <v>6448.1819999999998</v>
      </c>
      <c r="Q44" s="286">
        <v>9</v>
      </c>
    </row>
    <row r="45" spans="1:17" x14ac:dyDescent="0.2">
      <c r="A45" s="285">
        <v>376</v>
      </c>
      <c r="B45" s="285" t="s">
        <v>43</v>
      </c>
      <c r="C45" s="286">
        <v>11202</v>
      </c>
      <c r="D45" s="286">
        <v>2455</v>
      </c>
      <c r="E45" s="286">
        <v>532.4</v>
      </c>
      <c r="F45" s="286">
        <v>555</v>
      </c>
      <c r="G45" s="286">
        <v>7240</v>
      </c>
      <c r="H45" s="286">
        <v>0</v>
      </c>
      <c r="I45" s="286">
        <v>0</v>
      </c>
      <c r="J45" s="286">
        <v>0</v>
      </c>
      <c r="K45" s="286">
        <v>0</v>
      </c>
      <c r="L45" s="286">
        <v>444.2</v>
      </c>
      <c r="M45" s="286">
        <v>0</v>
      </c>
      <c r="N45" s="286">
        <v>1108</v>
      </c>
      <c r="O45" s="286">
        <v>448</v>
      </c>
      <c r="P45" s="286">
        <v>5452.192</v>
      </c>
      <c r="Q45" s="286">
        <v>3</v>
      </c>
    </row>
    <row r="46" spans="1:17" x14ac:dyDescent="0.2">
      <c r="A46" s="285">
        <v>377</v>
      </c>
      <c r="B46" s="285" t="s">
        <v>44</v>
      </c>
      <c r="C46" s="286">
        <v>23410</v>
      </c>
      <c r="D46" s="286">
        <v>5206</v>
      </c>
      <c r="E46" s="286">
        <v>917.3</v>
      </c>
      <c r="F46" s="286">
        <v>485</v>
      </c>
      <c r="G46" s="286">
        <v>12920</v>
      </c>
      <c r="H46" s="286">
        <v>0</v>
      </c>
      <c r="I46" s="286">
        <v>1263.2</v>
      </c>
      <c r="J46" s="286">
        <v>0</v>
      </c>
      <c r="K46" s="286">
        <v>0</v>
      </c>
      <c r="L46" s="286">
        <v>0</v>
      </c>
      <c r="M46" s="286">
        <v>213.9</v>
      </c>
      <c r="N46" s="286">
        <v>3976</v>
      </c>
      <c r="O46" s="286">
        <v>78</v>
      </c>
      <c r="P46" s="286">
        <v>11270.781000000001</v>
      </c>
      <c r="Q46" s="286">
        <v>5</v>
      </c>
    </row>
    <row r="47" spans="1:17" x14ac:dyDescent="0.2">
      <c r="A47" s="285">
        <v>1901</v>
      </c>
      <c r="B47" s="285" t="s">
        <v>509</v>
      </c>
      <c r="C47" s="286">
        <v>34462</v>
      </c>
      <c r="D47" s="286">
        <v>7498</v>
      </c>
      <c r="E47" s="286">
        <v>1778.3</v>
      </c>
      <c r="F47" s="286">
        <v>1510</v>
      </c>
      <c r="G47" s="286">
        <v>27240</v>
      </c>
      <c r="H47" s="286">
        <v>0</v>
      </c>
      <c r="I47" s="286">
        <v>0</v>
      </c>
      <c r="J47" s="286">
        <v>0</v>
      </c>
      <c r="K47" s="286">
        <v>0</v>
      </c>
      <c r="L47" s="286">
        <v>0</v>
      </c>
      <c r="M47" s="286">
        <v>0</v>
      </c>
      <c r="N47" s="286">
        <v>7567</v>
      </c>
      <c r="O47" s="286">
        <v>1297</v>
      </c>
      <c r="P47" s="286">
        <v>16912.888999999999</v>
      </c>
      <c r="Q47" s="286">
        <v>18</v>
      </c>
    </row>
    <row r="48" spans="1:17" x14ac:dyDescent="0.2">
      <c r="A48" s="285">
        <v>755</v>
      </c>
      <c r="B48" s="285" t="s">
        <v>45</v>
      </c>
      <c r="C48" s="286">
        <v>10588</v>
      </c>
      <c r="D48" s="286">
        <v>2197</v>
      </c>
      <c r="E48" s="286">
        <v>612.9</v>
      </c>
      <c r="F48" s="286">
        <v>115</v>
      </c>
      <c r="G48" s="286">
        <v>8970</v>
      </c>
      <c r="H48" s="286">
        <v>0</v>
      </c>
      <c r="I48" s="286">
        <v>0</v>
      </c>
      <c r="J48" s="286">
        <v>0</v>
      </c>
      <c r="K48" s="286">
        <v>0</v>
      </c>
      <c r="L48" s="286">
        <v>0</v>
      </c>
      <c r="M48" s="286">
        <v>0</v>
      </c>
      <c r="N48" s="286">
        <v>3451</v>
      </c>
      <c r="O48" s="286">
        <v>1</v>
      </c>
      <c r="P48" s="286">
        <v>2362.6120000000001</v>
      </c>
      <c r="Q48" s="286">
        <v>6</v>
      </c>
    </row>
    <row r="49" spans="1:17" x14ac:dyDescent="0.2">
      <c r="A49" s="285">
        <v>1681</v>
      </c>
      <c r="B49" s="285" t="s">
        <v>46</v>
      </c>
      <c r="C49" s="286">
        <v>25372</v>
      </c>
      <c r="D49" s="286">
        <v>4431</v>
      </c>
      <c r="E49" s="286">
        <v>2234.9</v>
      </c>
      <c r="F49" s="286">
        <v>305</v>
      </c>
      <c r="G49" s="286">
        <v>20590</v>
      </c>
      <c r="H49" s="286">
        <v>0</v>
      </c>
      <c r="I49" s="286">
        <v>139.19999999999999</v>
      </c>
      <c r="J49" s="286">
        <v>0</v>
      </c>
      <c r="K49" s="286">
        <v>0</v>
      </c>
      <c r="L49" s="286">
        <v>0</v>
      </c>
      <c r="M49" s="286">
        <v>0</v>
      </c>
      <c r="N49" s="286">
        <v>27483</v>
      </c>
      <c r="O49" s="286">
        <v>306</v>
      </c>
      <c r="P49" s="286">
        <v>3113.4389999999999</v>
      </c>
      <c r="Q49" s="286">
        <v>37</v>
      </c>
    </row>
    <row r="50" spans="1:17" x14ac:dyDescent="0.2">
      <c r="A50" s="285">
        <v>147</v>
      </c>
      <c r="B50" s="285" t="s">
        <v>47</v>
      </c>
      <c r="C50" s="286">
        <v>23210</v>
      </c>
      <c r="D50" s="286">
        <v>4954</v>
      </c>
      <c r="E50" s="286">
        <v>1638.6</v>
      </c>
      <c r="F50" s="286">
        <v>605</v>
      </c>
      <c r="G50" s="286">
        <v>21520</v>
      </c>
      <c r="H50" s="286">
        <v>0</v>
      </c>
      <c r="I50" s="286">
        <v>292.8</v>
      </c>
      <c r="J50" s="286">
        <v>0</v>
      </c>
      <c r="K50" s="286">
        <v>0</v>
      </c>
      <c r="L50" s="286">
        <v>0</v>
      </c>
      <c r="M50" s="286">
        <v>0</v>
      </c>
      <c r="N50" s="286">
        <v>2597</v>
      </c>
      <c r="O50" s="286">
        <v>19</v>
      </c>
      <c r="P50" s="286">
        <v>12272.632</v>
      </c>
      <c r="Q50" s="286">
        <v>3</v>
      </c>
    </row>
    <row r="51" spans="1:17" x14ac:dyDescent="0.2">
      <c r="A51" s="285">
        <v>654</v>
      </c>
      <c r="B51" s="285" t="s">
        <v>48</v>
      </c>
      <c r="C51" s="286">
        <v>22800</v>
      </c>
      <c r="D51" s="286">
        <v>4817</v>
      </c>
      <c r="E51" s="286">
        <v>1639.3</v>
      </c>
      <c r="F51" s="286">
        <v>335</v>
      </c>
      <c r="G51" s="286">
        <v>18120</v>
      </c>
      <c r="H51" s="286">
        <v>0</v>
      </c>
      <c r="I51" s="286">
        <v>0</v>
      </c>
      <c r="J51" s="286">
        <v>0</v>
      </c>
      <c r="K51" s="286">
        <v>0</v>
      </c>
      <c r="L51" s="286">
        <v>0</v>
      </c>
      <c r="M51" s="286">
        <v>0</v>
      </c>
      <c r="N51" s="286">
        <v>14140</v>
      </c>
      <c r="O51" s="286">
        <v>279</v>
      </c>
      <c r="P51" s="286">
        <v>3252.8429999999998</v>
      </c>
      <c r="Q51" s="286">
        <v>18</v>
      </c>
    </row>
    <row r="52" spans="1:17" x14ac:dyDescent="0.2">
      <c r="A52" s="285">
        <v>756</v>
      </c>
      <c r="B52" s="285" t="s">
        <v>49</v>
      </c>
      <c r="C52" s="286">
        <v>29065</v>
      </c>
      <c r="D52" s="286">
        <v>5192</v>
      </c>
      <c r="E52" s="286">
        <v>2203.1999999999998</v>
      </c>
      <c r="F52" s="286">
        <v>795</v>
      </c>
      <c r="G52" s="286">
        <v>27530</v>
      </c>
      <c r="H52" s="286">
        <v>473.16</v>
      </c>
      <c r="I52" s="286">
        <v>2146.4</v>
      </c>
      <c r="J52" s="286">
        <v>0</v>
      </c>
      <c r="K52" s="286">
        <v>0</v>
      </c>
      <c r="L52" s="286">
        <v>0</v>
      </c>
      <c r="M52" s="286">
        <v>171.7</v>
      </c>
      <c r="N52" s="286">
        <v>11135</v>
      </c>
      <c r="O52" s="286">
        <v>250</v>
      </c>
      <c r="P52" s="286">
        <v>8663.6200000000008</v>
      </c>
      <c r="Q52" s="286">
        <v>13</v>
      </c>
    </row>
    <row r="53" spans="1:17" x14ac:dyDescent="0.2">
      <c r="A53" s="285">
        <v>757</v>
      </c>
      <c r="B53" s="285" t="s">
        <v>50</v>
      </c>
      <c r="C53" s="286">
        <v>30747</v>
      </c>
      <c r="D53" s="286">
        <v>6030</v>
      </c>
      <c r="E53" s="286">
        <v>2548.8000000000002</v>
      </c>
      <c r="F53" s="286">
        <v>1500</v>
      </c>
      <c r="G53" s="286">
        <v>29990</v>
      </c>
      <c r="H53" s="286">
        <v>1082.6600000000001</v>
      </c>
      <c r="I53" s="286">
        <v>1653.6</v>
      </c>
      <c r="J53" s="286">
        <v>0</v>
      </c>
      <c r="K53" s="286">
        <v>0</v>
      </c>
      <c r="L53" s="286">
        <v>0</v>
      </c>
      <c r="M53" s="286">
        <v>0</v>
      </c>
      <c r="N53" s="286">
        <v>6365</v>
      </c>
      <c r="O53" s="286">
        <v>120</v>
      </c>
      <c r="P53" s="286">
        <v>16691.664000000001</v>
      </c>
      <c r="Q53" s="286">
        <v>4</v>
      </c>
    </row>
    <row r="54" spans="1:17" x14ac:dyDescent="0.2">
      <c r="A54" s="285">
        <v>758</v>
      </c>
      <c r="B54" s="285" t="s">
        <v>51</v>
      </c>
      <c r="C54" s="286">
        <v>183873</v>
      </c>
      <c r="D54" s="286">
        <v>34967</v>
      </c>
      <c r="E54" s="286">
        <v>17178.5</v>
      </c>
      <c r="F54" s="286">
        <v>14830</v>
      </c>
      <c r="G54" s="286">
        <v>205220</v>
      </c>
      <c r="H54" s="286">
        <v>7040.1958000000004</v>
      </c>
      <c r="I54" s="286">
        <v>9342.4</v>
      </c>
      <c r="J54" s="286">
        <v>0</v>
      </c>
      <c r="K54" s="286">
        <v>0</v>
      </c>
      <c r="L54" s="286">
        <v>0</v>
      </c>
      <c r="M54" s="286">
        <v>53.199999999998902</v>
      </c>
      <c r="N54" s="286">
        <v>12559</v>
      </c>
      <c r="O54" s="286">
        <v>309</v>
      </c>
      <c r="P54" s="286">
        <v>188842.5</v>
      </c>
      <c r="Q54" s="286">
        <v>5</v>
      </c>
    </row>
    <row r="55" spans="1:17" x14ac:dyDescent="0.2">
      <c r="A55" s="285">
        <v>501</v>
      </c>
      <c r="B55" s="285" t="s">
        <v>52</v>
      </c>
      <c r="C55" s="286">
        <v>17182</v>
      </c>
      <c r="D55" s="286">
        <v>3017</v>
      </c>
      <c r="E55" s="286">
        <v>982.2</v>
      </c>
      <c r="F55" s="286">
        <v>510</v>
      </c>
      <c r="G55" s="286">
        <v>13990</v>
      </c>
      <c r="H55" s="286">
        <v>746.14</v>
      </c>
      <c r="I55" s="286">
        <v>1224.8</v>
      </c>
      <c r="J55" s="286">
        <v>0</v>
      </c>
      <c r="K55" s="286">
        <v>0</v>
      </c>
      <c r="L55" s="286">
        <v>0</v>
      </c>
      <c r="M55" s="286">
        <v>0</v>
      </c>
      <c r="N55" s="286">
        <v>2756</v>
      </c>
      <c r="O55" s="286">
        <v>358</v>
      </c>
      <c r="P55" s="286">
        <v>7141.7039999999997</v>
      </c>
      <c r="Q55" s="286">
        <v>3</v>
      </c>
    </row>
    <row r="56" spans="1:17" x14ac:dyDescent="0.2">
      <c r="A56" s="285">
        <v>1876</v>
      </c>
      <c r="B56" s="285" t="s">
        <v>53</v>
      </c>
      <c r="C56" s="286">
        <v>36212</v>
      </c>
      <c r="D56" s="286">
        <v>6450</v>
      </c>
      <c r="E56" s="286">
        <v>2667</v>
      </c>
      <c r="F56" s="286">
        <v>400</v>
      </c>
      <c r="G56" s="286">
        <v>28820</v>
      </c>
      <c r="H56" s="286">
        <v>0</v>
      </c>
      <c r="I56" s="286">
        <v>301.60000000000002</v>
      </c>
      <c r="J56" s="286">
        <v>0</v>
      </c>
      <c r="K56" s="286">
        <v>0</v>
      </c>
      <c r="L56" s="286">
        <v>0</v>
      </c>
      <c r="M56" s="286">
        <v>0</v>
      </c>
      <c r="N56" s="286">
        <v>28347</v>
      </c>
      <c r="O56" s="286">
        <v>295</v>
      </c>
      <c r="P56" s="286">
        <v>6323.2</v>
      </c>
      <c r="Q56" s="286">
        <v>24</v>
      </c>
    </row>
    <row r="57" spans="1:17" x14ac:dyDescent="0.2">
      <c r="A57" s="285">
        <v>213</v>
      </c>
      <c r="B57" s="285" t="s">
        <v>54</v>
      </c>
      <c r="C57" s="286">
        <v>20698</v>
      </c>
      <c r="D57" s="286">
        <v>3561</v>
      </c>
      <c r="E57" s="286">
        <v>1508.7</v>
      </c>
      <c r="F57" s="286">
        <v>915</v>
      </c>
      <c r="G57" s="286">
        <v>18240</v>
      </c>
      <c r="H57" s="286">
        <v>262.95999999999998</v>
      </c>
      <c r="I57" s="286">
        <v>0</v>
      </c>
      <c r="J57" s="286">
        <v>0</v>
      </c>
      <c r="K57" s="286">
        <v>0</v>
      </c>
      <c r="L57" s="286">
        <v>0</v>
      </c>
      <c r="M57" s="286">
        <v>0</v>
      </c>
      <c r="N57" s="286">
        <v>8362</v>
      </c>
      <c r="O57" s="286">
        <v>140</v>
      </c>
      <c r="P57" s="286">
        <v>7467.6930000000002</v>
      </c>
      <c r="Q57" s="286">
        <v>7</v>
      </c>
    </row>
    <row r="58" spans="1:17" x14ac:dyDescent="0.2">
      <c r="A58" s="285">
        <v>899</v>
      </c>
      <c r="B58" s="285" t="s">
        <v>55</v>
      </c>
      <c r="C58" s="286">
        <v>28103</v>
      </c>
      <c r="D58" s="286">
        <v>4481</v>
      </c>
      <c r="E58" s="286">
        <v>3945.2</v>
      </c>
      <c r="F58" s="286">
        <v>905</v>
      </c>
      <c r="G58" s="286">
        <v>29230</v>
      </c>
      <c r="H58" s="286">
        <v>217.8</v>
      </c>
      <c r="I58" s="286">
        <v>135.19999999999999</v>
      </c>
      <c r="J58" s="286">
        <v>0</v>
      </c>
      <c r="K58" s="286">
        <v>0</v>
      </c>
      <c r="L58" s="286">
        <v>0</v>
      </c>
      <c r="M58" s="286">
        <v>0</v>
      </c>
      <c r="N58" s="286">
        <v>1725</v>
      </c>
      <c r="O58" s="286">
        <v>9</v>
      </c>
      <c r="P58" s="286">
        <v>24623.871999999999</v>
      </c>
      <c r="Q58" s="286">
        <v>1</v>
      </c>
    </row>
    <row r="59" spans="1:17" x14ac:dyDescent="0.2">
      <c r="A59" s="285">
        <v>312</v>
      </c>
      <c r="B59" s="285" t="s">
        <v>56</v>
      </c>
      <c r="C59" s="286">
        <v>15192</v>
      </c>
      <c r="D59" s="286">
        <v>3332</v>
      </c>
      <c r="E59" s="286">
        <v>586.6</v>
      </c>
      <c r="F59" s="286">
        <v>405</v>
      </c>
      <c r="G59" s="286">
        <v>8400</v>
      </c>
      <c r="H59" s="286">
        <v>51.9</v>
      </c>
      <c r="I59" s="286">
        <v>0</v>
      </c>
      <c r="J59" s="286">
        <v>0</v>
      </c>
      <c r="K59" s="286">
        <v>0</v>
      </c>
      <c r="L59" s="286">
        <v>0</v>
      </c>
      <c r="M59" s="286">
        <v>0</v>
      </c>
      <c r="N59" s="286">
        <v>3689</v>
      </c>
      <c r="O59" s="286">
        <v>68</v>
      </c>
      <c r="P59" s="286">
        <v>4253.1859999999997</v>
      </c>
      <c r="Q59" s="286">
        <v>3</v>
      </c>
    </row>
    <row r="60" spans="1:17" x14ac:dyDescent="0.2">
      <c r="A60" s="285">
        <v>313</v>
      </c>
      <c r="B60" s="285" t="s">
        <v>57</v>
      </c>
      <c r="C60" s="286">
        <v>21576</v>
      </c>
      <c r="D60" s="286">
        <v>5051</v>
      </c>
      <c r="E60" s="286">
        <v>1154.5</v>
      </c>
      <c r="F60" s="286">
        <v>690</v>
      </c>
      <c r="G60" s="286">
        <v>18720</v>
      </c>
      <c r="H60" s="286">
        <v>0</v>
      </c>
      <c r="I60" s="286">
        <v>306.39999999999998</v>
      </c>
      <c r="J60" s="286">
        <v>0</v>
      </c>
      <c r="K60" s="286">
        <v>0</v>
      </c>
      <c r="L60" s="286">
        <v>0</v>
      </c>
      <c r="M60" s="286">
        <v>66.2</v>
      </c>
      <c r="N60" s="286">
        <v>3040</v>
      </c>
      <c r="O60" s="286">
        <v>442</v>
      </c>
      <c r="P60" s="286">
        <v>10118.5</v>
      </c>
      <c r="Q60" s="286">
        <v>2</v>
      </c>
    </row>
    <row r="61" spans="1:17" x14ac:dyDescent="0.2">
      <c r="A61" s="285">
        <v>214</v>
      </c>
      <c r="B61" s="285" t="s">
        <v>58</v>
      </c>
      <c r="C61" s="286">
        <v>26568</v>
      </c>
      <c r="D61" s="286">
        <v>5245</v>
      </c>
      <c r="E61" s="286">
        <v>1579</v>
      </c>
      <c r="F61" s="286">
        <v>390</v>
      </c>
      <c r="G61" s="286">
        <v>17460</v>
      </c>
      <c r="H61" s="286">
        <v>0</v>
      </c>
      <c r="I61" s="286">
        <v>0</v>
      </c>
      <c r="J61" s="286">
        <v>0</v>
      </c>
      <c r="K61" s="286">
        <v>0</v>
      </c>
      <c r="L61" s="286">
        <v>0</v>
      </c>
      <c r="M61" s="286">
        <v>0</v>
      </c>
      <c r="N61" s="286">
        <v>13382</v>
      </c>
      <c r="O61" s="286">
        <v>910</v>
      </c>
      <c r="P61" s="286">
        <v>3214.64</v>
      </c>
      <c r="Q61" s="286">
        <v>22</v>
      </c>
    </row>
    <row r="62" spans="1:17" x14ac:dyDescent="0.2">
      <c r="A62" s="285">
        <v>502</v>
      </c>
      <c r="B62" s="285" t="s">
        <v>60</v>
      </c>
      <c r="C62" s="286">
        <v>66818</v>
      </c>
      <c r="D62" s="286">
        <v>13170</v>
      </c>
      <c r="E62" s="286">
        <v>6902.4</v>
      </c>
      <c r="F62" s="286">
        <v>10065</v>
      </c>
      <c r="G62" s="286">
        <v>66490</v>
      </c>
      <c r="H62" s="286">
        <v>1725.32</v>
      </c>
      <c r="I62" s="286">
        <v>2274.4</v>
      </c>
      <c r="J62" s="286">
        <v>0</v>
      </c>
      <c r="K62" s="286">
        <v>0</v>
      </c>
      <c r="L62" s="286">
        <v>0</v>
      </c>
      <c r="M62" s="286">
        <v>0</v>
      </c>
      <c r="N62" s="286">
        <v>1423</v>
      </c>
      <c r="O62" s="286">
        <v>117</v>
      </c>
      <c r="P62" s="286">
        <v>71696.88</v>
      </c>
      <c r="Q62" s="286">
        <v>1</v>
      </c>
    </row>
    <row r="63" spans="1:17" x14ac:dyDescent="0.2">
      <c r="A63" s="285">
        <v>383</v>
      </c>
      <c r="B63" s="285" t="s">
        <v>61</v>
      </c>
      <c r="C63" s="286">
        <v>35772</v>
      </c>
      <c r="D63" s="286">
        <v>6605</v>
      </c>
      <c r="E63" s="286">
        <v>2044.3</v>
      </c>
      <c r="F63" s="286">
        <v>695</v>
      </c>
      <c r="G63" s="286">
        <v>30860</v>
      </c>
      <c r="H63" s="286">
        <v>0</v>
      </c>
      <c r="I63" s="286">
        <v>2955.2</v>
      </c>
      <c r="J63" s="286">
        <v>0</v>
      </c>
      <c r="K63" s="286">
        <v>0</v>
      </c>
      <c r="L63" s="286">
        <v>0</v>
      </c>
      <c r="M63" s="286">
        <v>0</v>
      </c>
      <c r="N63" s="286">
        <v>4956</v>
      </c>
      <c r="O63" s="286">
        <v>566</v>
      </c>
      <c r="P63" s="286">
        <v>21827.456999999999</v>
      </c>
      <c r="Q63" s="286">
        <v>7</v>
      </c>
    </row>
    <row r="64" spans="1:17" x14ac:dyDescent="0.2">
      <c r="A64" s="285">
        <v>109</v>
      </c>
      <c r="B64" s="285" t="s">
        <v>62</v>
      </c>
      <c r="C64" s="286">
        <v>35483</v>
      </c>
      <c r="D64" s="286">
        <v>6647</v>
      </c>
      <c r="E64" s="286">
        <v>3384.9</v>
      </c>
      <c r="F64" s="286">
        <v>700</v>
      </c>
      <c r="G64" s="286">
        <v>32510</v>
      </c>
      <c r="H64" s="286">
        <v>124.74</v>
      </c>
      <c r="I64" s="286">
        <v>1228.8</v>
      </c>
      <c r="J64" s="286">
        <v>0</v>
      </c>
      <c r="K64" s="286">
        <v>0</v>
      </c>
      <c r="L64" s="286">
        <v>0</v>
      </c>
      <c r="M64" s="286">
        <v>0</v>
      </c>
      <c r="N64" s="286">
        <v>29614</v>
      </c>
      <c r="O64" s="286">
        <v>355</v>
      </c>
      <c r="P64" s="286">
        <v>8705.1820000000007</v>
      </c>
      <c r="Q64" s="286">
        <v>27</v>
      </c>
    </row>
    <row r="65" spans="1:17" x14ac:dyDescent="0.2">
      <c r="A65" s="285">
        <v>1706</v>
      </c>
      <c r="B65" s="285" t="s">
        <v>63</v>
      </c>
      <c r="C65" s="286">
        <v>20440</v>
      </c>
      <c r="D65" s="286">
        <v>3617</v>
      </c>
      <c r="E65" s="286">
        <v>1591</v>
      </c>
      <c r="F65" s="286">
        <v>480</v>
      </c>
      <c r="G65" s="286">
        <v>17700</v>
      </c>
      <c r="H65" s="286">
        <v>0</v>
      </c>
      <c r="I65" s="286">
        <v>261.60000000000002</v>
      </c>
      <c r="J65" s="286">
        <v>0</v>
      </c>
      <c r="K65" s="286">
        <v>0</v>
      </c>
      <c r="L65" s="286">
        <v>0</v>
      </c>
      <c r="M65" s="286">
        <v>86.1</v>
      </c>
      <c r="N65" s="286">
        <v>7652</v>
      </c>
      <c r="O65" s="286">
        <v>153</v>
      </c>
      <c r="P65" s="286">
        <v>5360.37</v>
      </c>
      <c r="Q65" s="286">
        <v>10</v>
      </c>
    </row>
    <row r="66" spans="1:17" x14ac:dyDescent="0.2">
      <c r="A66" s="285">
        <v>1684</v>
      </c>
      <c r="B66" s="285" t="s">
        <v>65</v>
      </c>
      <c r="C66" s="286">
        <v>24931</v>
      </c>
      <c r="D66" s="286">
        <v>4667</v>
      </c>
      <c r="E66" s="286">
        <v>2162.3000000000002</v>
      </c>
      <c r="F66" s="286">
        <v>1820</v>
      </c>
      <c r="G66" s="286">
        <v>25140</v>
      </c>
      <c r="H66" s="286">
        <v>203.94</v>
      </c>
      <c r="I66" s="286">
        <v>726.4</v>
      </c>
      <c r="J66" s="286">
        <v>0</v>
      </c>
      <c r="K66" s="286">
        <v>0</v>
      </c>
      <c r="L66" s="286">
        <v>0</v>
      </c>
      <c r="M66" s="286">
        <v>0</v>
      </c>
      <c r="N66" s="286">
        <v>5119</v>
      </c>
      <c r="O66" s="286">
        <v>588</v>
      </c>
      <c r="P66" s="286">
        <v>9658.5059999999994</v>
      </c>
      <c r="Q66" s="286">
        <v>6</v>
      </c>
    </row>
    <row r="67" spans="1:17" x14ac:dyDescent="0.2">
      <c r="A67" s="285">
        <v>216</v>
      </c>
      <c r="B67" s="285" t="s">
        <v>66</v>
      </c>
      <c r="C67" s="286">
        <v>28555</v>
      </c>
      <c r="D67" s="286">
        <v>6024</v>
      </c>
      <c r="E67" s="286">
        <v>2107.6</v>
      </c>
      <c r="F67" s="286">
        <v>3235</v>
      </c>
      <c r="G67" s="286">
        <v>29960</v>
      </c>
      <c r="H67" s="286">
        <v>441.54</v>
      </c>
      <c r="I67" s="286">
        <v>3524.8</v>
      </c>
      <c r="J67" s="286">
        <v>0</v>
      </c>
      <c r="K67" s="286">
        <v>0</v>
      </c>
      <c r="L67" s="286">
        <v>0</v>
      </c>
      <c r="M67" s="286">
        <v>0</v>
      </c>
      <c r="N67" s="286">
        <v>2931</v>
      </c>
      <c r="O67" s="286">
        <v>183</v>
      </c>
      <c r="P67" s="286">
        <v>18830.831999999999</v>
      </c>
      <c r="Q67" s="286">
        <v>1</v>
      </c>
    </row>
    <row r="68" spans="1:17" x14ac:dyDescent="0.2">
      <c r="A68" s="285">
        <v>148</v>
      </c>
      <c r="B68" s="285" t="s">
        <v>67</v>
      </c>
      <c r="C68" s="286">
        <v>28499</v>
      </c>
      <c r="D68" s="286">
        <v>6157</v>
      </c>
      <c r="E68" s="286">
        <v>1691.5</v>
      </c>
      <c r="F68" s="286">
        <v>325</v>
      </c>
      <c r="G68" s="286">
        <v>26350</v>
      </c>
      <c r="H68" s="286">
        <v>0</v>
      </c>
      <c r="I68" s="286">
        <v>187.2</v>
      </c>
      <c r="J68" s="286">
        <v>0</v>
      </c>
      <c r="K68" s="286">
        <v>0</v>
      </c>
      <c r="L68" s="286">
        <v>0</v>
      </c>
      <c r="M68" s="286">
        <v>9.5999999999999908</v>
      </c>
      <c r="N68" s="286">
        <v>16500</v>
      </c>
      <c r="O68" s="286">
        <v>151</v>
      </c>
      <c r="P68" s="286">
        <v>6146.99</v>
      </c>
      <c r="Q68" s="286">
        <v>9</v>
      </c>
    </row>
    <row r="69" spans="1:17" x14ac:dyDescent="0.2">
      <c r="A69" s="285">
        <v>1891</v>
      </c>
      <c r="B69" s="285" t="s">
        <v>385</v>
      </c>
      <c r="C69" s="286">
        <v>18923</v>
      </c>
      <c r="D69" s="286">
        <v>3878</v>
      </c>
      <c r="E69" s="286">
        <v>1976.8</v>
      </c>
      <c r="F69" s="286">
        <v>205</v>
      </c>
      <c r="G69" s="286">
        <v>18360</v>
      </c>
      <c r="H69" s="286">
        <v>736.98</v>
      </c>
      <c r="I69" s="286">
        <v>230.4</v>
      </c>
      <c r="J69" s="286">
        <v>0</v>
      </c>
      <c r="K69" s="286">
        <v>0</v>
      </c>
      <c r="L69" s="286">
        <v>0</v>
      </c>
      <c r="M69" s="286">
        <v>0</v>
      </c>
      <c r="N69" s="286">
        <v>8456</v>
      </c>
      <c r="O69" s="286">
        <v>297</v>
      </c>
      <c r="P69" s="286">
        <v>3749.4</v>
      </c>
      <c r="Q69" s="286">
        <v>9</v>
      </c>
    </row>
    <row r="70" spans="1:17" x14ac:dyDescent="0.2">
      <c r="A70" s="285">
        <v>310</v>
      </c>
      <c r="B70" s="285" t="s">
        <v>68</v>
      </c>
      <c r="C70" s="286">
        <v>42824</v>
      </c>
      <c r="D70" s="286">
        <v>8931</v>
      </c>
      <c r="E70" s="286">
        <v>2929.6</v>
      </c>
      <c r="F70" s="286">
        <v>2075</v>
      </c>
      <c r="G70" s="286">
        <v>34830</v>
      </c>
      <c r="H70" s="286">
        <v>1031.08</v>
      </c>
      <c r="I70" s="286">
        <v>1976</v>
      </c>
      <c r="J70" s="286">
        <v>0</v>
      </c>
      <c r="K70" s="286">
        <v>0</v>
      </c>
      <c r="L70" s="286">
        <v>0</v>
      </c>
      <c r="M70" s="286">
        <v>128.1</v>
      </c>
      <c r="N70" s="286">
        <v>6616</v>
      </c>
      <c r="O70" s="286">
        <v>97</v>
      </c>
      <c r="P70" s="286">
        <v>25434.137999999999</v>
      </c>
      <c r="Q70" s="286">
        <v>10</v>
      </c>
    </row>
    <row r="71" spans="1:17" x14ac:dyDescent="0.2">
      <c r="A71" s="285">
        <v>1940</v>
      </c>
      <c r="B71" s="285" t="s">
        <v>653</v>
      </c>
      <c r="C71" s="286">
        <v>51430</v>
      </c>
      <c r="D71" s="286">
        <v>10323</v>
      </c>
      <c r="E71" s="286">
        <v>4203.3</v>
      </c>
      <c r="F71" s="286">
        <v>875</v>
      </c>
      <c r="G71" s="286">
        <v>48360</v>
      </c>
      <c r="H71" s="286">
        <v>0</v>
      </c>
      <c r="I71" s="286">
        <v>1099.2</v>
      </c>
      <c r="J71" s="286">
        <v>0</v>
      </c>
      <c r="K71" s="286">
        <v>0</v>
      </c>
      <c r="L71" s="286">
        <v>0</v>
      </c>
      <c r="M71" s="286">
        <v>0</v>
      </c>
      <c r="N71" s="286">
        <v>35110</v>
      </c>
      <c r="O71" s="286">
        <v>6706</v>
      </c>
      <c r="P71" s="286">
        <v>13878.641</v>
      </c>
      <c r="Q71" s="286">
        <v>43</v>
      </c>
    </row>
    <row r="72" spans="1:17" x14ac:dyDescent="0.2">
      <c r="A72" s="285">
        <v>736</v>
      </c>
      <c r="B72" s="285" t="s">
        <v>70</v>
      </c>
      <c r="C72" s="286">
        <v>44059</v>
      </c>
      <c r="D72" s="286">
        <v>8656</v>
      </c>
      <c r="E72" s="286">
        <v>2500</v>
      </c>
      <c r="F72" s="286">
        <v>2000</v>
      </c>
      <c r="G72" s="286">
        <v>32530</v>
      </c>
      <c r="H72" s="286">
        <v>0</v>
      </c>
      <c r="I72" s="286">
        <v>1308</v>
      </c>
      <c r="J72" s="286">
        <v>0</v>
      </c>
      <c r="K72" s="286">
        <v>0</v>
      </c>
      <c r="L72" s="286">
        <v>0</v>
      </c>
      <c r="M72" s="286">
        <v>0</v>
      </c>
      <c r="N72" s="286">
        <v>9969</v>
      </c>
      <c r="O72" s="286">
        <v>1729</v>
      </c>
      <c r="P72" s="286">
        <v>17096.55</v>
      </c>
      <c r="Q72" s="286">
        <v>23</v>
      </c>
    </row>
    <row r="73" spans="1:17" x14ac:dyDescent="0.2">
      <c r="A73" s="285">
        <v>1690</v>
      </c>
      <c r="B73" s="285" t="s">
        <v>71</v>
      </c>
      <c r="C73" s="286">
        <v>24110</v>
      </c>
      <c r="D73" s="286">
        <v>4609</v>
      </c>
      <c r="E73" s="286">
        <v>1695.6</v>
      </c>
      <c r="F73" s="286">
        <v>235</v>
      </c>
      <c r="G73" s="286">
        <v>19750</v>
      </c>
      <c r="H73" s="286">
        <v>0</v>
      </c>
      <c r="I73" s="286">
        <v>0</v>
      </c>
      <c r="J73" s="286">
        <v>0</v>
      </c>
      <c r="K73" s="286">
        <v>0</v>
      </c>
      <c r="L73" s="286">
        <v>0</v>
      </c>
      <c r="M73" s="286">
        <v>0</v>
      </c>
      <c r="N73" s="286">
        <v>22440</v>
      </c>
      <c r="O73" s="286">
        <v>195</v>
      </c>
      <c r="P73" s="286">
        <v>3382.5239999999999</v>
      </c>
      <c r="Q73" s="286">
        <v>22</v>
      </c>
    </row>
    <row r="74" spans="1:17" x14ac:dyDescent="0.2">
      <c r="A74" s="285">
        <v>503</v>
      </c>
      <c r="B74" s="285" t="s">
        <v>72</v>
      </c>
      <c r="C74" s="286">
        <v>103163</v>
      </c>
      <c r="D74" s="286">
        <v>15259</v>
      </c>
      <c r="E74" s="286">
        <v>9846.2000000000007</v>
      </c>
      <c r="F74" s="286">
        <v>9515</v>
      </c>
      <c r="G74" s="286">
        <v>108340</v>
      </c>
      <c r="H74" s="286">
        <v>2139.02</v>
      </c>
      <c r="I74" s="286">
        <v>5549.6</v>
      </c>
      <c r="J74" s="286">
        <v>0</v>
      </c>
      <c r="K74" s="286">
        <v>0</v>
      </c>
      <c r="L74" s="286">
        <v>0</v>
      </c>
      <c r="M74" s="286">
        <v>0</v>
      </c>
      <c r="N74" s="286">
        <v>2269</v>
      </c>
      <c r="O74" s="286">
        <v>137</v>
      </c>
      <c r="P74" s="286">
        <v>190996.03200000001</v>
      </c>
      <c r="Q74" s="286">
        <v>1</v>
      </c>
    </row>
    <row r="75" spans="1:17" x14ac:dyDescent="0.2">
      <c r="A75" s="285">
        <v>10</v>
      </c>
      <c r="B75" s="285" t="s">
        <v>73</v>
      </c>
      <c r="C75" s="286">
        <v>24716</v>
      </c>
      <c r="D75" s="286">
        <v>4304</v>
      </c>
      <c r="E75" s="286">
        <v>3061.8</v>
      </c>
      <c r="F75" s="286">
        <v>1800</v>
      </c>
      <c r="G75" s="286">
        <v>24740</v>
      </c>
      <c r="H75" s="286">
        <v>0</v>
      </c>
      <c r="I75" s="286">
        <v>802.4</v>
      </c>
      <c r="J75" s="286">
        <v>0</v>
      </c>
      <c r="K75" s="286">
        <v>0</v>
      </c>
      <c r="L75" s="286">
        <v>0</v>
      </c>
      <c r="M75" s="286">
        <v>0</v>
      </c>
      <c r="N75" s="286">
        <v>13304</v>
      </c>
      <c r="O75" s="286">
        <v>542</v>
      </c>
      <c r="P75" s="286">
        <v>8278.0679999999993</v>
      </c>
      <c r="Q75" s="286">
        <v>11</v>
      </c>
    </row>
    <row r="76" spans="1:17" x14ac:dyDescent="0.2">
      <c r="A76" s="285">
        <v>400</v>
      </c>
      <c r="B76" s="285" t="s">
        <v>74</v>
      </c>
      <c r="C76" s="286">
        <v>55604</v>
      </c>
      <c r="D76" s="286">
        <v>9791</v>
      </c>
      <c r="E76" s="286">
        <v>6460.9</v>
      </c>
      <c r="F76" s="286">
        <v>2950</v>
      </c>
      <c r="G76" s="286">
        <v>59160</v>
      </c>
      <c r="H76" s="286">
        <v>1643.98</v>
      </c>
      <c r="I76" s="286">
        <v>1988</v>
      </c>
      <c r="J76" s="286">
        <v>0</v>
      </c>
      <c r="K76" s="286">
        <v>0</v>
      </c>
      <c r="L76" s="286">
        <v>0</v>
      </c>
      <c r="M76" s="286">
        <v>0</v>
      </c>
      <c r="N76" s="286">
        <v>4510</v>
      </c>
      <c r="O76" s="286">
        <v>343</v>
      </c>
      <c r="P76" s="286">
        <v>51120.620999999999</v>
      </c>
      <c r="Q76" s="286">
        <v>4</v>
      </c>
    </row>
    <row r="77" spans="1:17" x14ac:dyDescent="0.2">
      <c r="A77" s="285">
        <v>762</v>
      </c>
      <c r="B77" s="285" t="s">
        <v>75</v>
      </c>
      <c r="C77" s="286">
        <v>32362</v>
      </c>
      <c r="D77" s="286">
        <v>6132</v>
      </c>
      <c r="E77" s="286">
        <v>2524.3000000000002</v>
      </c>
      <c r="F77" s="286">
        <v>705</v>
      </c>
      <c r="G77" s="286">
        <v>31660</v>
      </c>
      <c r="H77" s="286">
        <v>676.18</v>
      </c>
      <c r="I77" s="286">
        <v>2332</v>
      </c>
      <c r="J77" s="286">
        <v>0</v>
      </c>
      <c r="K77" s="286">
        <v>0</v>
      </c>
      <c r="L77" s="286">
        <v>0</v>
      </c>
      <c r="M77" s="286">
        <v>0</v>
      </c>
      <c r="N77" s="286">
        <v>11681</v>
      </c>
      <c r="O77" s="286">
        <v>155</v>
      </c>
      <c r="P77" s="286">
        <v>12597.761</v>
      </c>
      <c r="Q77" s="286">
        <v>6</v>
      </c>
    </row>
    <row r="78" spans="1:17" x14ac:dyDescent="0.2">
      <c r="A78" s="285">
        <v>150</v>
      </c>
      <c r="B78" s="285" t="s">
        <v>76</v>
      </c>
      <c r="C78" s="286">
        <v>99957</v>
      </c>
      <c r="D78" s="286">
        <v>20106</v>
      </c>
      <c r="E78" s="286">
        <v>10071.9</v>
      </c>
      <c r="F78" s="286">
        <v>9260</v>
      </c>
      <c r="G78" s="286">
        <v>110820</v>
      </c>
      <c r="H78" s="286">
        <v>1712.16</v>
      </c>
      <c r="I78" s="286">
        <v>3960</v>
      </c>
      <c r="J78" s="286">
        <v>0</v>
      </c>
      <c r="K78" s="286">
        <v>0</v>
      </c>
      <c r="L78" s="286">
        <v>0</v>
      </c>
      <c r="M78" s="286">
        <v>4.3999999999996398</v>
      </c>
      <c r="N78" s="286">
        <v>13049</v>
      </c>
      <c r="O78" s="286">
        <v>385</v>
      </c>
      <c r="P78" s="286">
        <v>83941.923999999999</v>
      </c>
      <c r="Q78" s="286">
        <v>8</v>
      </c>
    </row>
    <row r="79" spans="1:17" x14ac:dyDescent="0.2">
      <c r="A79" s="285">
        <v>384</v>
      </c>
      <c r="B79" s="285" t="s">
        <v>77</v>
      </c>
      <c r="C79" s="286">
        <v>29196</v>
      </c>
      <c r="D79" s="286">
        <v>5241</v>
      </c>
      <c r="E79" s="286">
        <v>2232.1999999999998</v>
      </c>
      <c r="F79" s="286">
        <v>5220</v>
      </c>
      <c r="G79" s="286">
        <v>22010</v>
      </c>
      <c r="H79" s="286">
        <v>0</v>
      </c>
      <c r="I79" s="286">
        <v>0</v>
      </c>
      <c r="J79" s="286">
        <v>0</v>
      </c>
      <c r="K79" s="286">
        <v>0</v>
      </c>
      <c r="L79" s="286">
        <v>0</v>
      </c>
      <c r="M79" s="286">
        <v>0</v>
      </c>
      <c r="N79" s="286">
        <v>1186</v>
      </c>
      <c r="O79" s="286">
        <v>107</v>
      </c>
      <c r="P79" s="286">
        <v>39759.302000000003</v>
      </c>
      <c r="Q79" s="286">
        <v>1</v>
      </c>
    </row>
    <row r="80" spans="1:17" x14ac:dyDescent="0.2">
      <c r="A80" s="285">
        <v>1774</v>
      </c>
      <c r="B80" s="285" t="s">
        <v>78</v>
      </c>
      <c r="C80" s="286">
        <v>26350</v>
      </c>
      <c r="D80" s="286">
        <v>5243</v>
      </c>
      <c r="E80" s="286">
        <v>1713.5</v>
      </c>
      <c r="F80" s="286">
        <v>290</v>
      </c>
      <c r="G80" s="286">
        <v>21250</v>
      </c>
      <c r="H80" s="286">
        <v>0</v>
      </c>
      <c r="I80" s="286">
        <v>232.8</v>
      </c>
      <c r="J80" s="286">
        <v>0</v>
      </c>
      <c r="K80" s="286">
        <v>0</v>
      </c>
      <c r="L80" s="286">
        <v>0</v>
      </c>
      <c r="M80" s="286">
        <v>0</v>
      </c>
      <c r="N80" s="286">
        <v>17571</v>
      </c>
      <c r="O80" s="286">
        <v>111</v>
      </c>
      <c r="P80" s="286">
        <v>5211.18</v>
      </c>
      <c r="Q80" s="286">
        <v>11</v>
      </c>
    </row>
    <row r="81" spans="1:17" x14ac:dyDescent="0.2">
      <c r="A81" s="285">
        <v>221</v>
      </c>
      <c r="B81" s="285" t="s">
        <v>79</v>
      </c>
      <c r="C81" s="286">
        <v>11148</v>
      </c>
      <c r="D81" s="286">
        <v>1850</v>
      </c>
      <c r="E81" s="286">
        <v>1399.1</v>
      </c>
      <c r="F81" s="286">
        <v>950</v>
      </c>
      <c r="G81" s="286">
        <v>10990</v>
      </c>
      <c r="H81" s="286">
        <v>0</v>
      </c>
      <c r="I81" s="286">
        <v>0</v>
      </c>
      <c r="J81" s="286">
        <v>0</v>
      </c>
      <c r="K81" s="286">
        <v>0</v>
      </c>
      <c r="L81" s="286">
        <v>0</v>
      </c>
      <c r="M81" s="286">
        <v>0</v>
      </c>
      <c r="N81" s="286">
        <v>1158</v>
      </c>
      <c r="O81" s="286">
        <v>138</v>
      </c>
      <c r="P81" s="286">
        <v>4565.74</v>
      </c>
      <c r="Q81" s="286">
        <v>1</v>
      </c>
    </row>
    <row r="82" spans="1:17" x14ac:dyDescent="0.2">
      <c r="A82" s="285">
        <v>222</v>
      </c>
      <c r="B82" s="285" t="s">
        <v>80</v>
      </c>
      <c r="C82" s="286">
        <v>57555</v>
      </c>
      <c r="D82" s="286">
        <v>11128</v>
      </c>
      <c r="E82" s="286">
        <v>5750</v>
      </c>
      <c r="F82" s="286">
        <v>2635</v>
      </c>
      <c r="G82" s="286">
        <v>62750</v>
      </c>
      <c r="H82" s="286">
        <v>3499.2</v>
      </c>
      <c r="I82" s="286">
        <v>4373.6000000000004</v>
      </c>
      <c r="J82" s="286">
        <v>0</v>
      </c>
      <c r="K82" s="286">
        <v>0</v>
      </c>
      <c r="L82" s="286">
        <v>0</v>
      </c>
      <c r="M82" s="286">
        <v>0</v>
      </c>
      <c r="N82" s="286">
        <v>7899</v>
      </c>
      <c r="O82" s="286">
        <v>66</v>
      </c>
      <c r="P82" s="286">
        <v>30426.6</v>
      </c>
      <c r="Q82" s="286">
        <v>7</v>
      </c>
    </row>
    <row r="83" spans="1:17" x14ac:dyDescent="0.2">
      <c r="A83" s="285">
        <v>766</v>
      </c>
      <c r="B83" s="285" t="s">
        <v>81</v>
      </c>
      <c r="C83" s="286">
        <v>26051</v>
      </c>
      <c r="D83" s="286">
        <v>4965</v>
      </c>
      <c r="E83" s="286">
        <v>1947.8</v>
      </c>
      <c r="F83" s="286">
        <v>1275</v>
      </c>
      <c r="G83" s="286">
        <v>23760</v>
      </c>
      <c r="H83" s="286">
        <v>0</v>
      </c>
      <c r="I83" s="286">
        <v>1015.2</v>
      </c>
      <c r="J83" s="286">
        <v>0</v>
      </c>
      <c r="K83" s="286">
        <v>0</v>
      </c>
      <c r="L83" s="286">
        <v>0</v>
      </c>
      <c r="M83" s="286">
        <v>0</v>
      </c>
      <c r="N83" s="286">
        <v>2925</v>
      </c>
      <c r="O83" s="286">
        <v>49</v>
      </c>
      <c r="P83" s="286">
        <v>13579.263999999999</v>
      </c>
      <c r="Q83" s="286">
        <v>3</v>
      </c>
    </row>
    <row r="84" spans="1:17" x14ac:dyDescent="0.2">
      <c r="A84" s="285">
        <v>505</v>
      </c>
      <c r="B84" s="285" t="s">
        <v>83</v>
      </c>
      <c r="C84" s="286">
        <v>118654</v>
      </c>
      <c r="D84" s="286">
        <v>22887</v>
      </c>
      <c r="E84" s="286">
        <v>12878</v>
      </c>
      <c r="F84" s="286">
        <v>16275</v>
      </c>
      <c r="G84" s="286">
        <v>138620</v>
      </c>
      <c r="H84" s="286">
        <v>4260</v>
      </c>
      <c r="I84" s="286">
        <v>5032.8</v>
      </c>
      <c r="J84" s="286">
        <v>0</v>
      </c>
      <c r="K84" s="286">
        <v>40.899999999999899</v>
      </c>
      <c r="L84" s="286">
        <v>0</v>
      </c>
      <c r="M84" s="286">
        <v>0</v>
      </c>
      <c r="N84" s="286">
        <v>7707</v>
      </c>
      <c r="O84" s="286">
        <v>2239</v>
      </c>
      <c r="P84" s="286">
        <v>142009.14000000001</v>
      </c>
      <c r="Q84" s="286">
        <v>3</v>
      </c>
    </row>
    <row r="85" spans="1:17" x14ac:dyDescent="0.2">
      <c r="A85" s="285">
        <v>498</v>
      </c>
      <c r="B85" s="285" t="s">
        <v>84</v>
      </c>
      <c r="C85" s="286">
        <v>19597</v>
      </c>
      <c r="D85" s="286">
        <v>3972</v>
      </c>
      <c r="E85" s="286">
        <v>1298.5999999999999</v>
      </c>
      <c r="F85" s="286">
        <v>375</v>
      </c>
      <c r="G85" s="286">
        <v>15090</v>
      </c>
      <c r="H85" s="286">
        <v>93.42</v>
      </c>
      <c r="I85" s="286">
        <v>0</v>
      </c>
      <c r="J85" s="286">
        <v>0</v>
      </c>
      <c r="K85" s="286">
        <v>0</v>
      </c>
      <c r="L85" s="286">
        <v>0</v>
      </c>
      <c r="M85" s="286">
        <v>0</v>
      </c>
      <c r="N85" s="286">
        <v>5887</v>
      </c>
      <c r="O85" s="286">
        <v>67</v>
      </c>
      <c r="P85" s="286">
        <v>4279.0479999999998</v>
      </c>
      <c r="Q85" s="286">
        <v>12</v>
      </c>
    </row>
    <row r="86" spans="1:17" x14ac:dyDescent="0.2">
      <c r="A86" s="285">
        <v>1719</v>
      </c>
      <c r="B86" s="285" t="s">
        <v>85</v>
      </c>
      <c r="C86" s="286">
        <v>27150</v>
      </c>
      <c r="D86" s="286">
        <v>4836</v>
      </c>
      <c r="E86" s="286">
        <v>1797.2</v>
      </c>
      <c r="F86" s="286">
        <v>365</v>
      </c>
      <c r="G86" s="286">
        <v>19210</v>
      </c>
      <c r="H86" s="286">
        <v>0</v>
      </c>
      <c r="I86" s="286">
        <v>450.4</v>
      </c>
      <c r="J86" s="286">
        <v>0</v>
      </c>
      <c r="K86" s="286">
        <v>0</v>
      </c>
      <c r="L86" s="286">
        <v>0</v>
      </c>
      <c r="M86" s="286">
        <v>0</v>
      </c>
      <c r="N86" s="286">
        <v>9472</v>
      </c>
      <c r="O86" s="286">
        <v>2471</v>
      </c>
      <c r="P86" s="286">
        <v>9355.2839999999997</v>
      </c>
      <c r="Q86" s="286">
        <v>7</v>
      </c>
    </row>
    <row r="87" spans="1:17" x14ac:dyDescent="0.2">
      <c r="A87" s="285">
        <v>303</v>
      </c>
      <c r="B87" s="285" t="s">
        <v>86</v>
      </c>
      <c r="C87" s="286">
        <v>40815</v>
      </c>
      <c r="D87" s="286">
        <v>8611</v>
      </c>
      <c r="E87" s="286">
        <v>2583.4</v>
      </c>
      <c r="F87" s="286">
        <v>1990</v>
      </c>
      <c r="G87" s="286">
        <v>39070</v>
      </c>
      <c r="H87" s="286">
        <v>348.48</v>
      </c>
      <c r="I87" s="286">
        <v>1802.4</v>
      </c>
      <c r="J87" s="286">
        <v>0</v>
      </c>
      <c r="K87" s="286">
        <v>0</v>
      </c>
      <c r="L87" s="286">
        <v>0</v>
      </c>
      <c r="M87" s="286">
        <v>0</v>
      </c>
      <c r="N87" s="286">
        <v>33362</v>
      </c>
      <c r="O87" s="286">
        <v>5766</v>
      </c>
      <c r="P87" s="286">
        <v>14248.89</v>
      </c>
      <c r="Q87" s="286">
        <v>12</v>
      </c>
    </row>
    <row r="88" spans="1:17" x14ac:dyDescent="0.2">
      <c r="A88" s="285">
        <v>225</v>
      </c>
      <c r="B88" s="285" t="s">
        <v>87</v>
      </c>
      <c r="C88" s="286">
        <v>18797</v>
      </c>
      <c r="D88" s="286">
        <v>3725</v>
      </c>
      <c r="E88" s="286">
        <v>1466.9</v>
      </c>
      <c r="F88" s="286">
        <v>890</v>
      </c>
      <c r="G88" s="286">
        <v>17180</v>
      </c>
      <c r="H88" s="286">
        <v>792.58</v>
      </c>
      <c r="I88" s="286">
        <v>1393.6</v>
      </c>
      <c r="J88" s="286">
        <v>0</v>
      </c>
      <c r="K88" s="286">
        <v>0</v>
      </c>
      <c r="L88" s="286">
        <v>0</v>
      </c>
      <c r="M88" s="286">
        <v>0</v>
      </c>
      <c r="N88" s="286">
        <v>3757</v>
      </c>
      <c r="O88" s="286">
        <v>489</v>
      </c>
      <c r="P88" s="286">
        <v>6746.7049999999999</v>
      </c>
      <c r="Q88" s="286">
        <v>5</v>
      </c>
    </row>
    <row r="89" spans="1:17" x14ac:dyDescent="0.2">
      <c r="A89" s="285">
        <v>226</v>
      </c>
      <c r="B89" s="285" t="s">
        <v>88</v>
      </c>
      <c r="C89" s="286">
        <v>25332</v>
      </c>
      <c r="D89" s="286">
        <v>4917</v>
      </c>
      <c r="E89" s="286">
        <v>1768</v>
      </c>
      <c r="F89" s="286">
        <v>795</v>
      </c>
      <c r="G89" s="286">
        <v>25310</v>
      </c>
      <c r="H89" s="286">
        <v>0</v>
      </c>
      <c r="I89" s="286">
        <v>1625.6</v>
      </c>
      <c r="J89" s="286">
        <v>0</v>
      </c>
      <c r="K89" s="286">
        <v>0</v>
      </c>
      <c r="L89" s="286">
        <v>0</v>
      </c>
      <c r="M89" s="286">
        <v>0</v>
      </c>
      <c r="N89" s="286">
        <v>3392</v>
      </c>
      <c r="O89" s="286">
        <v>127</v>
      </c>
      <c r="P89" s="286">
        <v>12450.9</v>
      </c>
      <c r="Q89" s="286">
        <v>6</v>
      </c>
    </row>
    <row r="90" spans="1:17" x14ac:dyDescent="0.2">
      <c r="A90" s="285">
        <v>1711</v>
      </c>
      <c r="B90" s="285" t="s">
        <v>89</v>
      </c>
      <c r="C90" s="286">
        <v>31638</v>
      </c>
      <c r="D90" s="286">
        <v>4892</v>
      </c>
      <c r="E90" s="286">
        <v>2992.1</v>
      </c>
      <c r="F90" s="286">
        <v>605</v>
      </c>
      <c r="G90" s="286">
        <v>29310</v>
      </c>
      <c r="H90" s="286">
        <v>237.6</v>
      </c>
      <c r="I90" s="286">
        <v>1091.2</v>
      </c>
      <c r="J90" s="286">
        <v>0</v>
      </c>
      <c r="K90" s="286">
        <v>0</v>
      </c>
      <c r="L90" s="286">
        <v>0</v>
      </c>
      <c r="M90" s="286">
        <v>0</v>
      </c>
      <c r="N90" s="286">
        <v>10303</v>
      </c>
      <c r="O90" s="286">
        <v>159</v>
      </c>
      <c r="P90" s="286">
        <v>11067.485000000001</v>
      </c>
      <c r="Q90" s="286">
        <v>12</v>
      </c>
    </row>
    <row r="91" spans="1:17" x14ac:dyDescent="0.2">
      <c r="A91" s="285">
        <v>385</v>
      </c>
      <c r="B91" s="285" t="s">
        <v>90</v>
      </c>
      <c r="C91" s="286">
        <v>36099</v>
      </c>
      <c r="D91" s="286">
        <v>7286</v>
      </c>
      <c r="E91" s="286">
        <v>2165.6999999999998</v>
      </c>
      <c r="F91" s="286">
        <v>935</v>
      </c>
      <c r="G91" s="286">
        <v>31120</v>
      </c>
      <c r="H91" s="286">
        <v>178.2</v>
      </c>
      <c r="I91" s="286">
        <v>1552</v>
      </c>
      <c r="J91" s="286">
        <v>0</v>
      </c>
      <c r="K91" s="286">
        <v>0</v>
      </c>
      <c r="L91" s="286">
        <v>0</v>
      </c>
      <c r="M91" s="286">
        <v>0</v>
      </c>
      <c r="N91" s="286">
        <v>5434</v>
      </c>
      <c r="O91" s="286">
        <v>303</v>
      </c>
      <c r="P91" s="286">
        <v>20028.666000000001</v>
      </c>
      <c r="Q91" s="286">
        <v>12</v>
      </c>
    </row>
    <row r="92" spans="1:17" x14ac:dyDescent="0.2">
      <c r="A92" s="285">
        <v>228</v>
      </c>
      <c r="B92" s="285" t="s">
        <v>91</v>
      </c>
      <c r="C92" s="286">
        <v>115710</v>
      </c>
      <c r="D92" s="286">
        <v>25504</v>
      </c>
      <c r="E92" s="286">
        <v>7984.8</v>
      </c>
      <c r="F92" s="286">
        <v>6600</v>
      </c>
      <c r="G92" s="286">
        <v>119930</v>
      </c>
      <c r="H92" s="286">
        <v>2799.8</v>
      </c>
      <c r="I92" s="286">
        <v>3844</v>
      </c>
      <c r="J92" s="286">
        <v>0</v>
      </c>
      <c r="K92" s="286">
        <v>0</v>
      </c>
      <c r="L92" s="286">
        <v>0</v>
      </c>
      <c r="M92" s="286">
        <v>0</v>
      </c>
      <c r="N92" s="286">
        <v>31816</v>
      </c>
      <c r="O92" s="286">
        <v>46</v>
      </c>
      <c r="P92" s="286">
        <v>78942.096000000005</v>
      </c>
      <c r="Q92" s="286">
        <v>24</v>
      </c>
    </row>
    <row r="93" spans="1:17" x14ac:dyDescent="0.2">
      <c r="A93" s="285">
        <v>317</v>
      </c>
      <c r="B93" s="285" t="s">
        <v>92</v>
      </c>
      <c r="C93" s="286">
        <v>9113</v>
      </c>
      <c r="D93" s="286">
        <v>1910</v>
      </c>
      <c r="E93" s="286">
        <v>446.3</v>
      </c>
      <c r="F93" s="286">
        <v>225</v>
      </c>
      <c r="G93" s="286">
        <v>6600</v>
      </c>
      <c r="H93" s="286">
        <v>0</v>
      </c>
      <c r="I93" s="286">
        <v>0</v>
      </c>
      <c r="J93" s="286">
        <v>0</v>
      </c>
      <c r="K93" s="286">
        <v>0</v>
      </c>
      <c r="L93" s="286">
        <v>0</v>
      </c>
      <c r="M93" s="286">
        <v>0</v>
      </c>
      <c r="N93" s="286">
        <v>3106</v>
      </c>
      <c r="O93" s="286">
        <v>265</v>
      </c>
      <c r="P93" s="286">
        <v>3755.895</v>
      </c>
      <c r="Q93" s="286">
        <v>3</v>
      </c>
    </row>
    <row r="94" spans="1:17" x14ac:dyDescent="0.2">
      <c r="A94" s="285">
        <v>770</v>
      </c>
      <c r="B94" s="285" t="s">
        <v>94</v>
      </c>
      <c r="C94" s="286">
        <v>19110</v>
      </c>
      <c r="D94" s="286">
        <v>3524</v>
      </c>
      <c r="E94" s="286">
        <v>1009.7</v>
      </c>
      <c r="F94" s="286">
        <v>220</v>
      </c>
      <c r="G94" s="286">
        <v>15330</v>
      </c>
      <c r="H94" s="286">
        <v>346</v>
      </c>
      <c r="I94" s="286">
        <v>976.8</v>
      </c>
      <c r="J94" s="286">
        <v>0</v>
      </c>
      <c r="K94" s="286">
        <v>0</v>
      </c>
      <c r="L94" s="286">
        <v>0</v>
      </c>
      <c r="M94" s="286">
        <v>0</v>
      </c>
      <c r="N94" s="286">
        <v>8246</v>
      </c>
      <c r="O94" s="286">
        <v>87</v>
      </c>
      <c r="P94" s="286">
        <v>5011.4639999999999</v>
      </c>
      <c r="Q94" s="286">
        <v>11</v>
      </c>
    </row>
    <row r="95" spans="1:17" x14ac:dyDescent="0.2">
      <c r="A95" s="285">
        <v>1903</v>
      </c>
      <c r="B95" s="285" t="s">
        <v>510</v>
      </c>
      <c r="C95" s="286">
        <v>25658</v>
      </c>
      <c r="D95" s="286">
        <v>4456</v>
      </c>
      <c r="E95" s="286">
        <v>1442.7</v>
      </c>
      <c r="F95" s="286">
        <v>355</v>
      </c>
      <c r="G95" s="286">
        <v>17810</v>
      </c>
      <c r="H95" s="286">
        <v>442.88</v>
      </c>
      <c r="I95" s="286">
        <v>0</v>
      </c>
      <c r="J95" s="286">
        <v>0</v>
      </c>
      <c r="K95" s="286">
        <v>0</v>
      </c>
      <c r="L95" s="286">
        <v>0</v>
      </c>
      <c r="M95" s="286">
        <v>0</v>
      </c>
      <c r="N95" s="286">
        <v>7756</v>
      </c>
      <c r="O95" s="286">
        <v>121</v>
      </c>
      <c r="P95" s="286">
        <v>5394.6270000000004</v>
      </c>
      <c r="Q95" s="286">
        <v>21</v>
      </c>
    </row>
    <row r="96" spans="1:17" x14ac:dyDescent="0.2">
      <c r="A96" s="285">
        <v>772</v>
      </c>
      <c r="B96" s="285" t="s">
        <v>95</v>
      </c>
      <c r="C96" s="286">
        <v>231642</v>
      </c>
      <c r="D96" s="286">
        <v>39817</v>
      </c>
      <c r="E96" s="286">
        <v>25948.400000000001</v>
      </c>
      <c r="F96" s="286">
        <v>26415</v>
      </c>
      <c r="G96" s="286">
        <v>270860</v>
      </c>
      <c r="H96" s="286">
        <v>6866.7078000000001</v>
      </c>
      <c r="I96" s="286">
        <v>11464.8</v>
      </c>
      <c r="J96" s="286">
        <v>0</v>
      </c>
      <c r="K96" s="286">
        <v>0</v>
      </c>
      <c r="L96" s="286">
        <v>0</v>
      </c>
      <c r="M96" s="286">
        <v>120.099999999999</v>
      </c>
      <c r="N96" s="286">
        <v>8750</v>
      </c>
      <c r="O96" s="286">
        <v>141</v>
      </c>
      <c r="P96" s="286">
        <v>307273.40399999998</v>
      </c>
      <c r="Q96" s="286">
        <v>3</v>
      </c>
    </row>
    <row r="97" spans="1:17" x14ac:dyDescent="0.2">
      <c r="A97" s="285">
        <v>230</v>
      </c>
      <c r="B97" s="285" t="s">
        <v>96</v>
      </c>
      <c r="C97" s="286">
        <v>23086</v>
      </c>
      <c r="D97" s="286">
        <v>5251</v>
      </c>
      <c r="E97" s="286">
        <v>1459.6</v>
      </c>
      <c r="F97" s="286">
        <v>265</v>
      </c>
      <c r="G97" s="286">
        <v>21710</v>
      </c>
      <c r="H97" s="286">
        <v>0</v>
      </c>
      <c r="I97" s="286">
        <v>1647.2</v>
      </c>
      <c r="J97" s="286">
        <v>0</v>
      </c>
      <c r="K97" s="286">
        <v>0</v>
      </c>
      <c r="L97" s="286">
        <v>0</v>
      </c>
      <c r="M97" s="286">
        <v>0</v>
      </c>
      <c r="N97" s="286">
        <v>6382</v>
      </c>
      <c r="O97" s="286">
        <v>209</v>
      </c>
      <c r="P97" s="286">
        <v>6595.48</v>
      </c>
      <c r="Q97" s="286">
        <v>6</v>
      </c>
    </row>
    <row r="98" spans="1:17" x14ac:dyDescent="0.2">
      <c r="A98" s="285">
        <v>114</v>
      </c>
      <c r="B98" s="285" t="s">
        <v>97</v>
      </c>
      <c r="C98" s="286">
        <v>107113</v>
      </c>
      <c r="D98" s="286">
        <v>19716</v>
      </c>
      <c r="E98" s="286">
        <v>12685.5</v>
      </c>
      <c r="F98" s="286">
        <v>2860</v>
      </c>
      <c r="G98" s="286">
        <v>111920</v>
      </c>
      <c r="H98" s="286">
        <v>2724.34</v>
      </c>
      <c r="I98" s="286">
        <v>5093.6000000000004</v>
      </c>
      <c r="J98" s="286">
        <v>0</v>
      </c>
      <c r="K98" s="286">
        <v>0</v>
      </c>
      <c r="L98" s="286">
        <v>0</v>
      </c>
      <c r="M98" s="286">
        <v>0</v>
      </c>
      <c r="N98" s="286">
        <v>33579</v>
      </c>
      <c r="O98" s="286">
        <v>1047</v>
      </c>
      <c r="P98" s="286">
        <v>42476.46</v>
      </c>
      <c r="Q98" s="286">
        <v>29</v>
      </c>
    </row>
    <row r="99" spans="1:17" x14ac:dyDescent="0.2">
      <c r="A99" s="285">
        <v>388</v>
      </c>
      <c r="B99" s="285" t="s">
        <v>98</v>
      </c>
      <c r="C99" s="286">
        <v>18507</v>
      </c>
      <c r="D99" s="286">
        <v>3565</v>
      </c>
      <c r="E99" s="286">
        <v>2078.6999999999998</v>
      </c>
      <c r="F99" s="286">
        <v>795</v>
      </c>
      <c r="G99" s="286">
        <v>18750</v>
      </c>
      <c r="H99" s="286">
        <v>0</v>
      </c>
      <c r="I99" s="286">
        <v>1200.8</v>
      </c>
      <c r="J99" s="286">
        <v>0</v>
      </c>
      <c r="K99" s="286">
        <v>0</v>
      </c>
      <c r="L99" s="286">
        <v>0</v>
      </c>
      <c r="M99" s="286">
        <v>0</v>
      </c>
      <c r="N99" s="286">
        <v>1265</v>
      </c>
      <c r="O99" s="286">
        <v>230</v>
      </c>
      <c r="P99" s="286">
        <v>12334.591</v>
      </c>
      <c r="Q99" s="286">
        <v>1</v>
      </c>
    </row>
    <row r="100" spans="1:17" x14ac:dyDescent="0.2">
      <c r="A100" s="285">
        <v>153</v>
      </c>
      <c r="B100" s="285" t="s">
        <v>99</v>
      </c>
      <c r="C100" s="286">
        <v>158986</v>
      </c>
      <c r="D100" s="286">
        <v>29046</v>
      </c>
      <c r="E100" s="286">
        <v>19503.900000000001</v>
      </c>
      <c r="F100" s="286">
        <v>16075</v>
      </c>
      <c r="G100" s="286">
        <v>167180</v>
      </c>
      <c r="H100" s="286">
        <v>5362.4784</v>
      </c>
      <c r="I100" s="286">
        <v>6073.6</v>
      </c>
      <c r="J100" s="286">
        <v>0</v>
      </c>
      <c r="K100" s="286">
        <v>0</v>
      </c>
      <c r="L100" s="286">
        <v>0</v>
      </c>
      <c r="M100" s="286">
        <v>0</v>
      </c>
      <c r="N100" s="286">
        <v>14068</v>
      </c>
      <c r="O100" s="286">
        <v>205</v>
      </c>
      <c r="P100" s="286">
        <v>168347.15</v>
      </c>
      <c r="Q100" s="286">
        <v>9</v>
      </c>
    </row>
    <row r="101" spans="1:17" x14ac:dyDescent="0.2">
      <c r="A101" s="285">
        <v>232</v>
      </c>
      <c r="B101" s="285" t="s">
        <v>100</v>
      </c>
      <c r="C101" s="286">
        <v>33145</v>
      </c>
      <c r="D101" s="286">
        <v>6143</v>
      </c>
      <c r="E101" s="286">
        <v>2563.3000000000002</v>
      </c>
      <c r="F101" s="286">
        <v>1340</v>
      </c>
      <c r="G101" s="286">
        <v>30290</v>
      </c>
      <c r="H101" s="286">
        <v>119.74</v>
      </c>
      <c r="I101" s="286">
        <v>881.6</v>
      </c>
      <c r="J101" s="286">
        <v>0</v>
      </c>
      <c r="K101" s="286">
        <v>0</v>
      </c>
      <c r="L101" s="286">
        <v>0</v>
      </c>
      <c r="M101" s="286">
        <v>93.3</v>
      </c>
      <c r="N101" s="286">
        <v>15610</v>
      </c>
      <c r="O101" s="286">
        <v>127</v>
      </c>
      <c r="P101" s="286">
        <v>11538.382</v>
      </c>
      <c r="Q101" s="286">
        <v>12</v>
      </c>
    </row>
    <row r="102" spans="1:17" x14ac:dyDescent="0.2">
      <c r="A102" s="285">
        <v>233</v>
      </c>
      <c r="B102" s="285" t="s">
        <v>101</v>
      </c>
      <c r="C102" s="286">
        <v>26858</v>
      </c>
      <c r="D102" s="286">
        <v>5201</v>
      </c>
      <c r="E102" s="286">
        <v>1847.5</v>
      </c>
      <c r="F102" s="286">
        <v>735</v>
      </c>
      <c r="G102" s="286">
        <v>26870</v>
      </c>
      <c r="H102" s="286">
        <v>1200.6199999999999</v>
      </c>
      <c r="I102" s="286">
        <v>2084.8000000000002</v>
      </c>
      <c r="J102" s="286">
        <v>0</v>
      </c>
      <c r="K102" s="286">
        <v>0</v>
      </c>
      <c r="L102" s="286">
        <v>0</v>
      </c>
      <c r="M102" s="286">
        <v>259.7</v>
      </c>
      <c r="N102" s="286">
        <v>8562</v>
      </c>
      <c r="O102" s="286">
        <v>170</v>
      </c>
      <c r="P102" s="286">
        <v>13411.22</v>
      </c>
      <c r="Q102" s="286">
        <v>9</v>
      </c>
    </row>
    <row r="103" spans="1:17" x14ac:dyDescent="0.2">
      <c r="A103" s="285">
        <v>777</v>
      </c>
      <c r="B103" s="285" t="s">
        <v>102</v>
      </c>
      <c r="C103" s="286">
        <v>43774</v>
      </c>
      <c r="D103" s="286">
        <v>8906</v>
      </c>
      <c r="E103" s="286">
        <v>3199.9</v>
      </c>
      <c r="F103" s="286">
        <v>2755</v>
      </c>
      <c r="G103" s="286">
        <v>46680</v>
      </c>
      <c r="H103" s="286">
        <v>267.3</v>
      </c>
      <c r="I103" s="286">
        <v>2620</v>
      </c>
      <c r="J103" s="286">
        <v>0</v>
      </c>
      <c r="K103" s="286">
        <v>0</v>
      </c>
      <c r="L103" s="286">
        <v>0</v>
      </c>
      <c r="M103" s="286">
        <v>0</v>
      </c>
      <c r="N103" s="286">
        <v>5529</v>
      </c>
      <c r="O103" s="286">
        <v>63</v>
      </c>
      <c r="P103" s="286">
        <v>31977.227999999999</v>
      </c>
      <c r="Q103" s="286">
        <v>3</v>
      </c>
    </row>
    <row r="104" spans="1:17" x14ac:dyDescent="0.2">
      <c r="A104" s="285">
        <v>779</v>
      </c>
      <c r="B104" s="285" t="s">
        <v>105</v>
      </c>
      <c r="C104" s="286">
        <v>21515</v>
      </c>
      <c r="D104" s="286">
        <v>4210</v>
      </c>
      <c r="E104" s="286">
        <v>1753.2</v>
      </c>
      <c r="F104" s="286">
        <v>520</v>
      </c>
      <c r="G104" s="286">
        <v>20160</v>
      </c>
      <c r="H104" s="286">
        <v>0</v>
      </c>
      <c r="I104" s="286">
        <v>1340</v>
      </c>
      <c r="J104" s="286">
        <v>0</v>
      </c>
      <c r="K104" s="286">
        <v>0</v>
      </c>
      <c r="L104" s="286">
        <v>0</v>
      </c>
      <c r="M104" s="286">
        <v>0</v>
      </c>
      <c r="N104" s="286">
        <v>2658</v>
      </c>
      <c r="O104" s="286">
        <v>306</v>
      </c>
      <c r="P104" s="286">
        <v>10621.773999999999</v>
      </c>
      <c r="Q104" s="286">
        <v>2</v>
      </c>
    </row>
    <row r="105" spans="1:17" x14ac:dyDescent="0.2">
      <c r="A105" s="285">
        <v>1771</v>
      </c>
      <c r="B105" s="285" t="s">
        <v>107</v>
      </c>
      <c r="C105" s="286">
        <v>39595</v>
      </c>
      <c r="D105" s="286">
        <v>7618</v>
      </c>
      <c r="E105" s="286">
        <v>3259.7</v>
      </c>
      <c r="F105" s="286">
        <v>1760</v>
      </c>
      <c r="G105" s="286">
        <v>36120</v>
      </c>
      <c r="H105" s="286">
        <v>295.02</v>
      </c>
      <c r="I105" s="286">
        <v>932.8</v>
      </c>
      <c r="J105" s="286">
        <v>0</v>
      </c>
      <c r="K105" s="286">
        <v>0</v>
      </c>
      <c r="L105" s="286">
        <v>0</v>
      </c>
      <c r="M105" s="286">
        <v>0</v>
      </c>
      <c r="N105" s="286">
        <v>3101</v>
      </c>
      <c r="O105" s="286">
        <v>37</v>
      </c>
      <c r="P105" s="286">
        <v>24187.164000000001</v>
      </c>
      <c r="Q105" s="286">
        <v>2</v>
      </c>
    </row>
    <row r="106" spans="1:17" x14ac:dyDescent="0.2">
      <c r="A106" s="285">
        <v>1652</v>
      </c>
      <c r="B106" s="285" t="s">
        <v>108</v>
      </c>
      <c r="C106" s="286">
        <v>30447</v>
      </c>
      <c r="D106" s="286">
        <v>6021</v>
      </c>
      <c r="E106" s="286">
        <v>2433.3000000000002</v>
      </c>
      <c r="F106" s="286">
        <v>460</v>
      </c>
      <c r="G106" s="286">
        <v>26010</v>
      </c>
      <c r="H106" s="286">
        <v>360.36</v>
      </c>
      <c r="I106" s="286">
        <v>1689.6</v>
      </c>
      <c r="J106" s="286">
        <v>0</v>
      </c>
      <c r="K106" s="286">
        <v>0</v>
      </c>
      <c r="L106" s="286">
        <v>0</v>
      </c>
      <c r="M106" s="286">
        <v>0</v>
      </c>
      <c r="N106" s="286">
        <v>12208</v>
      </c>
      <c r="O106" s="286">
        <v>126</v>
      </c>
      <c r="P106" s="286">
        <v>10292.919</v>
      </c>
      <c r="Q106" s="286">
        <v>11</v>
      </c>
    </row>
    <row r="107" spans="1:17" x14ac:dyDescent="0.2">
      <c r="A107" s="285">
        <v>907</v>
      </c>
      <c r="B107" s="285" t="s">
        <v>109</v>
      </c>
      <c r="C107" s="286">
        <v>17071</v>
      </c>
      <c r="D107" s="286">
        <v>3179</v>
      </c>
      <c r="E107" s="286">
        <v>1333.7</v>
      </c>
      <c r="F107" s="286">
        <v>465</v>
      </c>
      <c r="G107" s="286">
        <v>15770</v>
      </c>
      <c r="H107" s="286">
        <v>683.42</v>
      </c>
      <c r="I107" s="286">
        <v>519.20000000000005</v>
      </c>
      <c r="J107" s="286">
        <v>0</v>
      </c>
      <c r="K107" s="286">
        <v>0</v>
      </c>
      <c r="L107" s="286">
        <v>0</v>
      </c>
      <c r="M107" s="286">
        <v>9.8999999999999808</v>
      </c>
      <c r="N107" s="286">
        <v>4748</v>
      </c>
      <c r="O107" s="286">
        <v>294</v>
      </c>
      <c r="P107" s="286">
        <v>5576.32</v>
      </c>
      <c r="Q107" s="286">
        <v>5</v>
      </c>
    </row>
    <row r="108" spans="1:17" x14ac:dyDescent="0.2">
      <c r="A108" s="285">
        <v>784</v>
      </c>
      <c r="B108" s="285" t="s">
        <v>111</v>
      </c>
      <c r="C108" s="286">
        <v>26431</v>
      </c>
      <c r="D108" s="286">
        <v>5161</v>
      </c>
      <c r="E108" s="286">
        <v>2090</v>
      </c>
      <c r="F108" s="286">
        <v>1590</v>
      </c>
      <c r="G108" s="286">
        <v>21060</v>
      </c>
      <c r="H108" s="286">
        <v>0</v>
      </c>
      <c r="I108" s="286">
        <v>0</v>
      </c>
      <c r="J108" s="286">
        <v>0</v>
      </c>
      <c r="K108" s="286">
        <v>0</v>
      </c>
      <c r="L108" s="286">
        <v>0</v>
      </c>
      <c r="M108" s="286">
        <v>0</v>
      </c>
      <c r="N108" s="286">
        <v>6538</v>
      </c>
      <c r="O108" s="286">
        <v>28</v>
      </c>
      <c r="P108" s="286">
        <v>12439.35</v>
      </c>
      <c r="Q108" s="286">
        <v>8</v>
      </c>
    </row>
    <row r="109" spans="1:17" x14ac:dyDescent="0.2">
      <c r="A109" s="285">
        <v>1924</v>
      </c>
      <c r="B109" s="285" t="s">
        <v>581</v>
      </c>
      <c r="C109" s="286">
        <v>49611</v>
      </c>
      <c r="D109" s="286">
        <v>9878</v>
      </c>
      <c r="E109" s="286">
        <v>3167.9</v>
      </c>
      <c r="F109" s="286">
        <v>740</v>
      </c>
      <c r="G109" s="286">
        <v>45490</v>
      </c>
      <c r="H109" s="286">
        <v>602.67999999999995</v>
      </c>
      <c r="I109" s="286">
        <v>2523.1999999999998</v>
      </c>
      <c r="J109" s="286">
        <v>0</v>
      </c>
      <c r="K109" s="286">
        <v>0</v>
      </c>
      <c r="L109" s="286">
        <v>0</v>
      </c>
      <c r="M109" s="286">
        <v>134.5</v>
      </c>
      <c r="N109" s="286">
        <v>26149</v>
      </c>
      <c r="O109" s="286">
        <v>11719</v>
      </c>
      <c r="P109" s="286">
        <v>16478.399000000001</v>
      </c>
      <c r="Q109" s="286">
        <v>25</v>
      </c>
    </row>
    <row r="110" spans="1:17" x14ac:dyDescent="0.2">
      <c r="A110" s="285">
        <v>664</v>
      </c>
      <c r="B110" s="285" t="s">
        <v>112</v>
      </c>
      <c r="C110" s="286">
        <v>37653</v>
      </c>
      <c r="D110" s="286">
        <v>6813</v>
      </c>
      <c r="E110" s="286">
        <v>3957.8</v>
      </c>
      <c r="F110" s="286">
        <v>1445</v>
      </c>
      <c r="G110" s="286">
        <v>42540</v>
      </c>
      <c r="H110" s="286">
        <v>3340.82</v>
      </c>
      <c r="I110" s="286">
        <v>4589.6000000000004</v>
      </c>
      <c r="J110" s="286">
        <v>0</v>
      </c>
      <c r="K110" s="286">
        <v>0</v>
      </c>
      <c r="L110" s="286">
        <v>0</v>
      </c>
      <c r="M110" s="286">
        <v>0</v>
      </c>
      <c r="N110" s="286">
        <v>9268</v>
      </c>
      <c r="O110" s="286">
        <v>616</v>
      </c>
      <c r="P110" s="286">
        <v>25308.544000000002</v>
      </c>
      <c r="Q110" s="286">
        <v>7</v>
      </c>
    </row>
    <row r="111" spans="1:17" x14ac:dyDescent="0.2">
      <c r="A111" s="285">
        <v>785</v>
      </c>
      <c r="B111" s="285" t="s">
        <v>113</v>
      </c>
      <c r="C111" s="286">
        <v>23793</v>
      </c>
      <c r="D111" s="286">
        <v>4841</v>
      </c>
      <c r="E111" s="286">
        <v>1515.8</v>
      </c>
      <c r="F111" s="286">
        <v>670</v>
      </c>
      <c r="G111" s="286">
        <v>19370</v>
      </c>
      <c r="H111" s="286">
        <v>1802.66</v>
      </c>
      <c r="I111" s="286">
        <v>1171.2</v>
      </c>
      <c r="J111" s="286">
        <v>0</v>
      </c>
      <c r="K111" s="286">
        <v>0</v>
      </c>
      <c r="L111" s="286">
        <v>0</v>
      </c>
      <c r="M111" s="286">
        <v>0</v>
      </c>
      <c r="N111" s="286">
        <v>4297</v>
      </c>
      <c r="O111" s="286">
        <v>41</v>
      </c>
      <c r="P111" s="286">
        <v>12282.388000000001</v>
      </c>
      <c r="Q111" s="286">
        <v>3</v>
      </c>
    </row>
    <row r="112" spans="1:17" x14ac:dyDescent="0.2">
      <c r="A112" s="285">
        <v>1942</v>
      </c>
      <c r="B112" s="285" t="s">
        <v>655</v>
      </c>
      <c r="C112" s="286">
        <v>57715</v>
      </c>
      <c r="D112" s="286">
        <v>13248</v>
      </c>
      <c r="E112" s="286">
        <v>4453.8</v>
      </c>
      <c r="F112" s="286">
        <v>2785</v>
      </c>
      <c r="G112" s="286">
        <v>56900</v>
      </c>
      <c r="H112" s="286">
        <v>798.48</v>
      </c>
      <c r="I112" s="286">
        <v>3295.2</v>
      </c>
      <c r="J112" s="286">
        <v>0</v>
      </c>
      <c r="K112" s="286">
        <v>0</v>
      </c>
      <c r="L112" s="286">
        <v>0</v>
      </c>
      <c r="M112" s="286">
        <v>0</v>
      </c>
      <c r="N112" s="286">
        <v>4138</v>
      </c>
      <c r="O112" s="286">
        <v>1282</v>
      </c>
      <c r="P112" s="286">
        <v>51110.544000000002</v>
      </c>
      <c r="Q112" s="286">
        <v>9</v>
      </c>
    </row>
    <row r="113" spans="1:17" x14ac:dyDescent="0.2">
      <c r="A113" s="285">
        <v>512</v>
      </c>
      <c r="B113" s="285" t="s">
        <v>114</v>
      </c>
      <c r="C113" s="286">
        <v>36682</v>
      </c>
      <c r="D113" s="286">
        <v>7342</v>
      </c>
      <c r="E113" s="286">
        <v>3879.8</v>
      </c>
      <c r="F113" s="286">
        <v>4605</v>
      </c>
      <c r="G113" s="286">
        <v>45500</v>
      </c>
      <c r="H113" s="286">
        <v>1774.54</v>
      </c>
      <c r="I113" s="286">
        <v>5110.3999999999996</v>
      </c>
      <c r="J113" s="286">
        <v>0</v>
      </c>
      <c r="K113" s="286">
        <v>0</v>
      </c>
      <c r="L113" s="286">
        <v>0</v>
      </c>
      <c r="M113" s="286">
        <v>0</v>
      </c>
      <c r="N113" s="286">
        <v>1867</v>
      </c>
      <c r="O113" s="286">
        <v>326</v>
      </c>
      <c r="P113" s="286">
        <v>29949.743999999999</v>
      </c>
      <c r="Q113" s="286">
        <v>1</v>
      </c>
    </row>
    <row r="114" spans="1:17" x14ac:dyDescent="0.2">
      <c r="A114" s="285">
        <v>513</v>
      </c>
      <c r="B114" s="285" t="s">
        <v>115</v>
      </c>
      <c r="C114" s="286">
        <v>73181</v>
      </c>
      <c r="D114" s="286">
        <v>14864</v>
      </c>
      <c r="E114" s="286">
        <v>7111.7</v>
      </c>
      <c r="F114" s="286">
        <v>9680</v>
      </c>
      <c r="G114" s="286">
        <v>83620</v>
      </c>
      <c r="H114" s="286">
        <v>4156.38</v>
      </c>
      <c r="I114" s="286">
        <v>6744</v>
      </c>
      <c r="J114" s="286">
        <v>0</v>
      </c>
      <c r="K114" s="286">
        <v>0</v>
      </c>
      <c r="L114" s="286">
        <v>0</v>
      </c>
      <c r="M114" s="286">
        <v>0</v>
      </c>
      <c r="N114" s="286">
        <v>1662</v>
      </c>
      <c r="O114" s="286">
        <v>150</v>
      </c>
      <c r="P114" s="286">
        <v>86037.319000000003</v>
      </c>
      <c r="Q114" s="286">
        <v>1</v>
      </c>
    </row>
    <row r="115" spans="1:17" x14ac:dyDescent="0.2">
      <c r="A115" s="285">
        <v>786</v>
      </c>
      <c r="B115" s="285" t="s">
        <v>117</v>
      </c>
      <c r="C115" s="286">
        <v>12483</v>
      </c>
      <c r="D115" s="286">
        <v>2321</v>
      </c>
      <c r="E115" s="286">
        <v>843.8</v>
      </c>
      <c r="F115" s="286">
        <v>305</v>
      </c>
      <c r="G115" s="286">
        <v>11070</v>
      </c>
      <c r="H115" s="286">
        <v>411.84379999999999</v>
      </c>
      <c r="I115" s="286">
        <v>600</v>
      </c>
      <c r="J115" s="286">
        <v>0</v>
      </c>
      <c r="K115" s="286">
        <v>0</v>
      </c>
      <c r="L115" s="286">
        <v>0</v>
      </c>
      <c r="M115" s="286">
        <v>0</v>
      </c>
      <c r="N115" s="286">
        <v>2713</v>
      </c>
      <c r="O115" s="286">
        <v>90</v>
      </c>
      <c r="P115" s="286">
        <v>3600.3240000000001</v>
      </c>
      <c r="Q115" s="286">
        <v>3</v>
      </c>
    </row>
    <row r="116" spans="1:17" x14ac:dyDescent="0.2">
      <c r="A116" s="285">
        <v>14</v>
      </c>
      <c r="B116" s="285" t="s">
        <v>119</v>
      </c>
      <c r="C116" s="286">
        <v>231299</v>
      </c>
      <c r="D116" s="286">
        <v>34725</v>
      </c>
      <c r="E116" s="286">
        <v>27642.7</v>
      </c>
      <c r="F116" s="286">
        <v>12340</v>
      </c>
      <c r="G116" s="286">
        <v>256040</v>
      </c>
      <c r="H116" s="286">
        <v>8725.5414000000001</v>
      </c>
      <c r="I116" s="286">
        <v>12693.6</v>
      </c>
      <c r="J116" s="286">
        <v>0</v>
      </c>
      <c r="K116" s="286">
        <v>0</v>
      </c>
      <c r="L116" s="286">
        <v>0</v>
      </c>
      <c r="M116" s="286">
        <v>0</v>
      </c>
      <c r="N116" s="286">
        <v>18529</v>
      </c>
      <c r="O116" s="286">
        <v>1267</v>
      </c>
      <c r="P116" s="286">
        <v>405999.75</v>
      </c>
      <c r="Q116" s="286">
        <v>18</v>
      </c>
    </row>
    <row r="117" spans="1:17" x14ac:dyDescent="0.2">
      <c r="A117" s="285">
        <v>1729</v>
      </c>
      <c r="B117" s="285" t="s">
        <v>121</v>
      </c>
      <c r="C117" s="286">
        <v>14246</v>
      </c>
      <c r="D117" s="286">
        <v>1997</v>
      </c>
      <c r="E117" s="286">
        <v>1273</v>
      </c>
      <c r="F117" s="286">
        <v>155</v>
      </c>
      <c r="G117" s="286">
        <v>9230</v>
      </c>
      <c r="H117" s="286">
        <v>253.44</v>
      </c>
      <c r="I117" s="286">
        <v>1124</v>
      </c>
      <c r="J117" s="286">
        <v>0</v>
      </c>
      <c r="K117" s="286">
        <v>0</v>
      </c>
      <c r="L117" s="286">
        <v>0</v>
      </c>
      <c r="M117" s="286">
        <v>0</v>
      </c>
      <c r="N117" s="286">
        <v>7317</v>
      </c>
      <c r="O117" s="286">
        <v>19</v>
      </c>
      <c r="P117" s="286">
        <v>2105.2800000000002</v>
      </c>
      <c r="Q117" s="286">
        <v>20</v>
      </c>
    </row>
    <row r="118" spans="1:17" x14ac:dyDescent="0.2">
      <c r="A118" s="285">
        <v>158</v>
      </c>
      <c r="B118" s="285" t="s">
        <v>122</v>
      </c>
      <c r="C118" s="286">
        <v>24277</v>
      </c>
      <c r="D118" s="286">
        <v>4688</v>
      </c>
      <c r="E118" s="286">
        <v>1889.3</v>
      </c>
      <c r="F118" s="286">
        <v>960</v>
      </c>
      <c r="G118" s="286">
        <v>23710</v>
      </c>
      <c r="H118" s="286">
        <v>0</v>
      </c>
      <c r="I118" s="286">
        <v>1184.8</v>
      </c>
      <c r="J118" s="286">
        <v>0</v>
      </c>
      <c r="K118" s="286">
        <v>0</v>
      </c>
      <c r="L118" s="286">
        <v>0</v>
      </c>
      <c r="M118" s="286">
        <v>0</v>
      </c>
      <c r="N118" s="286">
        <v>10473</v>
      </c>
      <c r="O118" s="286">
        <v>77</v>
      </c>
      <c r="P118" s="286">
        <v>11215.798000000001</v>
      </c>
      <c r="Q118" s="286">
        <v>6</v>
      </c>
    </row>
    <row r="119" spans="1:17" x14ac:dyDescent="0.2">
      <c r="A119" s="285">
        <v>788</v>
      </c>
      <c r="B119" s="285" t="s">
        <v>123</v>
      </c>
      <c r="C119" s="286">
        <v>14195</v>
      </c>
      <c r="D119" s="286">
        <v>2522</v>
      </c>
      <c r="E119" s="286">
        <v>646</v>
      </c>
      <c r="F119" s="286">
        <v>185</v>
      </c>
      <c r="G119" s="286">
        <v>8620</v>
      </c>
      <c r="H119" s="286">
        <v>0</v>
      </c>
      <c r="I119" s="286">
        <v>0</v>
      </c>
      <c r="J119" s="286">
        <v>0</v>
      </c>
      <c r="K119" s="286">
        <v>0</v>
      </c>
      <c r="L119" s="286">
        <v>0</v>
      </c>
      <c r="M119" s="286">
        <v>0</v>
      </c>
      <c r="N119" s="286">
        <v>5758</v>
      </c>
      <c r="O119" s="286">
        <v>98</v>
      </c>
      <c r="P119" s="286">
        <v>2461.81</v>
      </c>
      <c r="Q119" s="286">
        <v>6</v>
      </c>
    </row>
    <row r="120" spans="1:17" x14ac:dyDescent="0.2">
      <c r="A120" s="285">
        <v>392</v>
      </c>
      <c r="B120" s="285" t="s">
        <v>124</v>
      </c>
      <c r="C120" s="286">
        <v>161265</v>
      </c>
      <c r="D120" s="286">
        <v>32221</v>
      </c>
      <c r="E120" s="286">
        <v>17341</v>
      </c>
      <c r="F120" s="286">
        <v>16755</v>
      </c>
      <c r="G120" s="286">
        <v>183680</v>
      </c>
      <c r="H120" s="286">
        <v>5065.72</v>
      </c>
      <c r="I120" s="286">
        <v>9144.7999999999993</v>
      </c>
      <c r="J120" s="286">
        <v>0</v>
      </c>
      <c r="K120" s="286">
        <v>0</v>
      </c>
      <c r="L120" s="286">
        <v>44.899999999997803</v>
      </c>
      <c r="M120" s="286">
        <v>0</v>
      </c>
      <c r="N120" s="286">
        <v>2916</v>
      </c>
      <c r="O120" s="286">
        <v>293</v>
      </c>
      <c r="P120" s="286">
        <v>274036.8</v>
      </c>
      <c r="Q120" s="286">
        <v>2</v>
      </c>
    </row>
    <row r="121" spans="1:17" x14ac:dyDescent="0.2">
      <c r="A121" s="285">
        <v>394</v>
      </c>
      <c r="B121" s="285" t="s">
        <v>125</v>
      </c>
      <c r="C121" s="286">
        <v>154235</v>
      </c>
      <c r="D121" s="286">
        <v>33077</v>
      </c>
      <c r="E121" s="286">
        <v>8263</v>
      </c>
      <c r="F121" s="286">
        <v>13590</v>
      </c>
      <c r="G121" s="286">
        <v>137880</v>
      </c>
      <c r="H121" s="286">
        <v>2144.7199999999998</v>
      </c>
      <c r="I121" s="286">
        <v>6435.2</v>
      </c>
      <c r="J121" s="286">
        <v>0</v>
      </c>
      <c r="K121" s="286">
        <v>0</v>
      </c>
      <c r="L121" s="286">
        <v>0</v>
      </c>
      <c r="M121" s="286">
        <v>1489.1</v>
      </c>
      <c r="N121" s="286">
        <v>19740</v>
      </c>
      <c r="O121" s="286">
        <v>891</v>
      </c>
      <c r="P121" s="286">
        <v>98675.17</v>
      </c>
      <c r="Q121" s="286">
        <v>30</v>
      </c>
    </row>
    <row r="122" spans="1:17" x14ac:dyDescent="0.2">
      <c r="A122" s="285">
        <v>1655</v>
      </c>
      <c r="B122" s="285" t="s">
        <v>126</v>
      </c>
      <c r="C122" s="286">
        <v>30194</v>
      </c>
      <c r="D122" s="286">
        <v>5391</v>
      </c>
      <c r="E122" s="286">
        <v>2391.4</v>
      </c>
      <c r="F122" s="286">
        <v>1640</v>
      </c>
      <c r="G122" s="286">
        <v>25930</v>
      </c>
      <c r="H122" s="286">
        <v>0</v>
      </c>
      <c r="I122" s="286">
        <v>931.2</v>
      </c>
      <c r="J122" s="286">
        <v>0</v>
      </c>
      <c r="K122" s="286">
        <v>0</v>
      </c>
      <c r="L122" s="286">
        <v>0</v>
      </c>
      <c r="M122" s="286">
        <v>0</v>
      </c>
      <c r="N122" s="286">
        <v>7448</v>
      </c>
      <c r="O122" s="286">
        <v>74</v>
      </c>
      <c r="P122" s="286">
        <v>10304.164000000001</v>
      </c>
      <c r="Q122" s="286">
        <v>9</v>
      </c>
    </row>
    <row r="123" spans="1:17" x14ac:dyDescent="0.2">
      <c r="A123" s="285">
        <v>160</v>
      </c>
      <c r="B123" s="285" t="s">
        <v>127</v>
      </c>
      <c r="C123" s="286">
        <v>60574</v>
      </c>
      <c r="D123" s="286">
        <v>13329</v>
      </c>
      <c r="E123" s="286">
        <v>4448.1000000000004</v>
      </c>
      <c r="F123" s="286">
        <v>820</v>
      </c>
      <c r="G123" s="286">
        <v>59100</v>
      </c>
      <c r="H123" s="286">
        <v>953.96</v>
      </c>
      <c r="I123" s="286">
        <v>3248</v>
      </c>
      <c r="J123" s="286">
        <v>0</v>
      </c>
      <c r="K123" s="286">
        <v>0</v>
      </c>
      <c r="L123" s="286">
        <v>0</v>
      </c>
      <c r="M123" s="286">
        <v>0</v>
      </c>
      <c r="N123" s="286">
        <v>31218</v>
      </c>
      <c r="O123" s="286">
        <v>497</v>
      </c>
      <c r="P123" s="286">
        <v>14602.886</v>
      </c>
      <c r="Q123" s="286">
        <v>24</v>
      </c>
    </row>
    <row r="124" spans="1:17" x14ac:dyDescent="0.2">
      <c r="A124" s="285">
        <v>243</v>
      </c>
      <c r="B124" s="285" t="s">
        <v>128</v>
      </c>
      <c r="C124" s="286">
        <v>47581</v>
      </c>
      <c r="D124" s="286">
        <v>10371</v>
      </c>
      <c r="E124" s="286">
        <v>3681.3</v>
      </c>
      <c r="F124" s="286">
        <v>4320</v>
      </c>
      <c r="G124" s="286">
        <v>50850</v>
      </c>
      <c r="H124" s="286">
        <v>1237.8</v>
      </c>
      <c r="I124" s="286">
        <v>3172.8</v>
      </c>
      <c r="J124" s="286">
        <v>0</v>
      </c>
      <c r="K124" s="286">
        <v>0</v>
      </c>
      <c r="L124" s="286">
        <v>0</v>
      </c>
      <c r="M124" s="286">
        <v>0</v>
      </c>
      <c r="N124" s="286">
        <v>3896</v>
      </c>
      <c r="O124" s="286">
        <v>931</v>
      </c>
      <c r="P124" s="286">
        <v>31653.034</v>
      </c>
      <c r="Q124" s="286">
        <v>2</v>
      </c>
    </row>
    <row r="125" spans="1:17" x14ac:dyDescent="0.2">
      <c r="A125" s="285">
        <v>523</v>
      </c>
      <c r="B125" s="285" t="s">
        <v>129</v>
      </c>
      <c r="C125" s="286">
        <v>18051</v>
      </c>
      <c r="D125" s="286">
        <v>4224</v>
      </c>
      <c r="E125" s="286">
        <v>1095.2</v>
      </c>
      <c r="F125" s="286">
        <v>310</v>
      </c>
      <c r="G125" s="286">
        <v>18330</v>
      </c>
      <c r="H125" s="286">
        <v>0</v>
      </c>
      <c r="I125" s="286">
        <v>590.4</v>
      </c>
      <c r="J125" s="286">
        <v>0</v>
      </c>
      <c r="K125" s="286">
        <v>0</v>
      </c>
      <c r="L125" s="286">
        <v>0</v>
      </c>
      <c r="M125" s="286">
        <v>0</v>
      </c>
      <c r="N125" s="286">
        <v>1685</v>
      </c>
      <c r="O125" s="286">
        <v>251</v>
      </c>
      <c r="P125" s="286">
        <v>7335.9179999999997</v>
      </c>
      <c r="Q125" s="286">
        <v>2</v>
      </c>
    </row>
    <row r="126" spans="1:17" x14ac:dyDescent="0.2">
      <c r="A126" s="285">
        <v>72</v>
      </c>
      <c r="B126" s="285" t="s">
        <v>131</v>
      </c>
      <c r="C126" s="286">
        <v>15758</v>
      </c>
      <c r="D126" s="286">
        <v>3048</v>
      </c>
      <c r="E126" s="286">
        <v>2043.2</v>
      </c>
      <c r="F126" s="286">
        <v>355</v>
      </c>
      <c r="G126" s="286">
        <v>17220</v>
      </c>
      <c r="H126" s="286">
        <v>0</v>
      </c>
      <c r="I126" s="286">
        <v>1023.2</v>
      </c>
      <c r="J126" s="286">
        <v>0</v>
      </c>
      <c r="K126" s="286">
        <v>0</v>
      </c>
      <c r="L126" s="286">
        <v>0</v>
      </c>
      <c r="M126" s="286">
        <v>0</v>
      </c>
      <c r="N126" s="286">
        <v>2495</v>
      </c>
      <c r="O126" s="286">
        <v>168</v>
      </c>
      <c r="P126" s="286">
        <v>8382.1919999999991</v>
      </c>
      <c r="Q126" s="286">
        <v>2</v>
      </c>
    </row>
    <row r="127" spans="1:17" x14ac:dyDescent="0.2">
      <c r="A127" s="285">
        <v>244</v>
      </c>
      <c r="B127" s="285" t="s">
        <v>132</v>
      </c>
      <c r="C127" s="286">
        <v>12173</v>
      </c>
      <c r="D127" s="286">
        <v>2642</v>
      </c>
      <c r="E127" s="286">
        <v>791.9</v>
      </c>
      <c r="F127" s="286">
        <v>190</v>
      </c>
      <c r="G127" s="286">
        <v>10000</v>
      </c>
      <c r="H127" s="286">
        <v>0</v>
      </c>
      <c r="I127" s="286">
        <v>0</v>
      </c>
      <c r="J127" s="286">
        <v>0</v>
      </c>
      <c r="K127" s="286">
        <v>0</v>
      </c>
      <c r="L127" s="286">
        <v>0</v>
      </c>
      <c r="M127" s="286">
        <v>0</v>
      </c>
      <c r="N127" s="286">
        <v>2307</v>
      </c>
      <c r="O127" s="286">
        <v>108</v>
      </c>
      <c r="P127" s="286">
        <v>4532.3530000000001</v>
      </c>
      <c r="Q127" s="286">
        <v>2</v>
      </c>
    </row>
    <row r="128" spans="1:17" x14ac:dyDescent="0.2">
      <c r="A128" s="285">
        <v>396</v>
      </c>
      <c r="B128" s="285" t="s">
        <v>133</v>
      </c>
      <c r="C128" s="286">
        <v>39164</v>
      </c>
      <c r="D128" s="286">
        <v>7286</v>
      </c>
      <c r="E128" s="286">
        <v>3254.6</v>
      </c>
      <c r="F128" s="286">
        <v>2305</v>
      </c>
      <c r="G128" s="286">
        <v>40650</v>
      </c>
      <c r="H128" s="286">
        <v>2509</v>
      </c>
      <c r="I128" s="286">
        <v>1226.4000000000001</v>
      </c>
      <c r="J128" s="286">
        <v>0</v>
      </c>
      <c r="K128" s="286">
        <v>0</v>
      </c>
      <c r="L128" s="286">
        <v>0</v>
      </c>
      <c r="M128" s="286">
        <v>0</v>
      </c>
      <c r="N128" s="286">
        <v>2727</v>
      </c>
      <c r="O128" s="286">
        <v>44</v>
      </c>
      <c r="P128" s="286">
        <v>41280.101999999999</v>
      </c>
      <c r="Q128" s="286">
        <v>3</v>
      </c>
    </row>
    <row r="129" spans="1:17" x14ac:dyDescent="0.2">
      <c r="A129" s="285">
        <v>397</v>
      </c>
      <c r="B129" s="285" t="s">
        <v>134</v>
      </c>
      <c r="C129" s="286">
        <v>27286</v>
      </c>
      <c r="D129" s="286">
        <v>5847</v>
      </c>
      <c r="E129" s="286">
        <v>1676.9</v>
      </c>
      <c r="F129" s="286">
        <v>830</v>
      </c>
      <c r="G129" s="286">
        <v>22600</v>
      </c>
      <c r="H129" s="286">
        <v>0</v>
      </c>
      <c r="I129" s="286">
        <v>1348</v>
      </c>
      <c r="J129" s="286">
        <v>0</v>
      </c>
      <c r="K129" s="286">
        <v>0</v>
      </c>
      <c r="L129" s="286">
        <v>0</v>
      </c>
      <c r="M129" s="286">
        <v>0</v>
      </c>
      <c r="N129" s="286">
        <v>918</v>
      </c>
      <c r="O129" s="286">
        <v>47</v>
      </c>
      <c r="P129" s="286">
        <v>22770.264999999999</v>
      </c>
      <c r="Q129" s="286">
        <v>1</v>
      </c>
    </row>
    <row r="130" spans="1:17" x14ac:dyDescent="0.2">
      <c r="A130" s="285">
        <v>246</v>
      </c>
      <c r="B130" s="285" t="s">
        <v>135</v>
      </c>
      <c r="C130" s="286">
        <v>18546</v>
      </c>
      <c r="D130" s="286">
        <v>3736</v>
      </c>
      <c r="E130" s="286">
        <v>1319.4</v>
      </c>
      <c r="F130" s="286">
        <v>225</v>
      </c>
      <c r="G130" s="286">
        <v>16420</v>
      </c>
      <c r="H130" s="286">
        <v>245.66</v>
      </c>
      <c r="I130" s="286">
        <v>780.8</v>
      </c>
      <c r="J130" s="286">
        <v>0</v>
      </c>
      <c r="K130" s="286">
        <v>0</v>
      </c>
      <c r="L130" s="286">
        <v>0</v>
      </c>
      <c r="M130" s="286">
        <v>0</v>
      </c>
      <c r="N130" s="286">
        <v>7854</v>
      </c>
      <c r="O130" s="286">
        <v>188</v>
      </c>
      <c r="P130" s="286">
        <v>4895.8599999999997</v>
      </c>
      <c r="Q130" s="286">
        <v>8</v>
      </c>
    </row>
    <row r="131" spans="1:17" x14ac:dyDescent="0.2">
      <c r="A131" s="285">
        <v>74</v>
      </c>
      <c r="B131" s="285" t="s">
        <v>136</v>
      </c>
      <c r="C131" s="286">
        <v>50257</v>
      </c>
      <c r="D131" s="286">
        <v>10096</v>
      </c>
      <c r="E131" s="286">
        <v>5292.5</v>
      </c>
      <c r="F131" s="286">
        <v>1790</v>
      </c>
      <c r="G131" s="286">
        <v>52750</v>
      </c>
      <c r="H131" s="286">
        <v>813.84</v>
      </c>
      <c r="I131" s="286">
        <v>3182.4</v>
      </c>
      <c r="J131" s="286">
        <v>0</v>
      </c>
      <c r="K131" s="286">
        <v>0</v>
      </c>
      <c r="L131" s="286">
        <v>0</v>
      </c>
      <c r="M131" s="286">
        <v>0</v>
      </c>
      <c r="N131" s="286">
        <v>18986</v>
      </c>
      <c r="O131" s="286">
        <v>831</v>
      </c>
      <c r="P131" s="286">
        <v>25648.755000000001</v>
      </c>
      <c r="Q131" s="286">
        <v>23</v>
      </c>
    </row>
    <row r="132" spans="1:17" x14ac:dyDescent="0.2">
      <c r="A132" s="285">
        <v>398</v>
      </c>
      <c r="B132" s="285" t="s">
        <v>137</v>
      </c>
      <c r="C132" s="286">
        <v>56742</v>
      </c>
      <c r="D132" s="286">
        <v>12693</v>
      </c>
      <c r="E132" s="286">
        <v>3765.2</v>
      </c>
      <c r="F132" s="286">
        <v>4215</v>
      </c>
      <c r="G132" s="286">
        <v>64420</v>
      </c>
      <c r="H132" s="286">
        <v>1558.38</v>
      </c>
      <c r="I132" s="286">
        <v>3452.8</v>
      </c>
      <c r="J132" s="286">
        <v>0</v>
      </c>
      <c r="K132" s="286">
        <v>0</v>
      </c>
      <c r="L132" s="286">
        <v>0</v>
      </c>
      <c r="M132" s="286">
        <v>274.599999999999</v>
      </c>
      <c r="N132" s="286">
        <v>3811</v>
      </c>
      <c r="O132" s="286">
        <v>189</v>
      </c>
      <c r="P132" s="286">
        <v>40694.303999999996</v>
      </c>
      <c r="Q132" s="286">
        <v>4</v>
      </c>
    </row>
    <row r="133" spans="1:17" x14ac:dyDescent="0.2">
      <c r="A133" s="285">
        <v>917</v>
      </c>
      <c r="B133" s="285" t="s">
        <v>138</v>
      </c>
      <c r="C133" s="286">
        <v>86832</v>
      </c>
      <c r="D133" s="286">
        <v>13652</v>
      </c>
      <c r="E133" s="286">
        <v>14574.2</v>
      </c>
      <c r="F133" s="286">
        <v>5310</v>
      </c>
      <c r="G133" s="286">
        <v>103900</v>
      </c>
      <c r="H133" s="286">
        <v>5548.6369999999997</v>
      </c>
      <c r="I133" s="286">
        <v>5703.2</v>
      </c>
      <c r="J133" s="286">
        <v>0</v>
      </c>
      <c r="K133" s="286">
        <v>0</v>
      </c>
      <c r="L133" s="286">
        <v>0</v>
      </c>
      <c r="M133" s="286">
        <v>0</v>
      </c>
      <c r="N133" s="286">
        <v>4491</v>
      </c>
      <c r="O133" s="286">
        <v>62</v>
      </c>
      <c r="P133" s="286">
        <v>84452.532000000007</v>
      </c>
      <c r="Q133" s="286">
        <v>4</v>
      </c>
    </row>
    <row r="134" spans="1:17" x14ac:dyDescent="0.2">
      <c r="A134" s="285">
        <v>1658</v>
      </c>
      <c r="B134" s="285" t="s">
        <v>139</v>
      </c>
      <c r="C134" s="286">
        <v>15964</v>
      </c>
      <c r="D134" s="286">
        <v>2859</v>
      </c>
      <c r="E134" s="286">
        <v>842.2</v>
      </c>
      <c r="F134" s="286">
        <v>245</v>
      </c>
      <c r="G134" s="286">
        <v>11370</v>
      </c>
      <c r="H134" s="286">
        <v>2321.66</v>
      </c>
      <c r="I134" s="286">
        <v>0</v>
      </c>
      <c r="J134" s="286">
        <v>0</v>
      </c>
      <c r="K134" s="286">
        <v>0</v>
      </c>
      <c r="L134" s="286">
        <v>0</v>
      </c>
      <c r="M134" s="286">
        <v>0</v>
      </c>
      <c r="N134" s="286">
        <v>10394</v>
      </c>
      <c r="O134" s="286">
        <v>110</v>
      </c>
      <c r="P134" s="286">
        <v>4187.848</v>
      </c>
      <c r="Q134" s="286">
        <v>7</v>
      </c>
    </row>
    <row r="135" spans="1:17" x14ac:dyDescent="0.2">
      <c r="A135" s="285">
        <v>399</v>
      </c>
      <c r="B135" s="285" t="s">
        <v>140</v>
      </c>
      <c r="C135" s="286">
        <v>23464</v>
      </c>
      <c r="D135" s="286">
        <v>4500</v>
      </c>
      <c r="E135" s="286">
        <v>1423.7</v>
      </c>
      <c r="F135" s="286">
        <v>445</v>
      </c>
      <c r="G135" s="286">
        <v>22530</v>
      </c>
      <c r="H135" s="286">
        <v>0</v>
      </c>
      <c r="I135" s="286">
        <v>274.39999999999998</v>
      </c>
      <c r="J135" s="286">
        <v>0</v>
      </c>
      <c r="K135" s="286">
        <v>0</v>
      </c>
      <c r="L135" s="286">
        <v>0</v>
      </c>
      <c r="M135" s="286">
        <v>26.2</v>
      </c>
      <c r="N135" s="286">
        <v>1869</v>
      </c>
      <c r="O135" s="286">
        <v>32</v>
      </c>
      <c r="P135" s="286">
        <v>14621.873</v>
      </c>
      <c r="Q135" s="286">
        <v>3</v>
      </c>
    </row>
    <row r="136" spans="1:17" x14ac:dyDescent="0.2">
      <c r="A136" s="285">
        <v>163</v>
      </c>
      <c r="B136" s="285" t="s">
        <v>141</v>
      </c>
      <c r="C136" s="286">
        <v>35808</v>
      </c>
      <c r="D136" s="286">
        <v>7352</v>
      </c>
      <c r="E136" s="286">
        <v>2834.9</v>
      </c>
      <c r="F136" s="286">
        <v>475</v>
      </c>
      <c r="G136" s="286">
        <v>36690</v>
      </c>
      <c r="H136" s="286">
        <v>1003.6</v>
      </c>
      <c r="I136" s="286">
        <v>1193.5999999999999</v>
      </c>
      <c r="J136" s="286">
        <v>0</v>
      </c>
      <c r="K136" s="286">
        <v>0</v>
      </c>
      <c r="L136" s="286">
        <v>0</v>
      </c>
      <c r="M136" s="286">
        <v>0</v>
      </c>
      <c r="N136" s="286">
        <v>13791</v>
      </c>
      <c r="O136" s="286">
        <v>108</v>
      </c>
      <c r="P136" s="286">
        <v>12573.867</v>
      </c>
      <c r="Q136" s="286">
        <v>9</v>
      </c>
    </row>
    <row r="137" spans="1:17" x14ac:dyDescent="0.2">
      <c r="A137" s="285">
        <v>530</v>
      </c>
      <c r="B137" s="285" t="s">
        <v>142</v>
      </c>
      <c r="C137" s="286">
        <v>40049</v>
      </c>
      <c r="D137" s="286">
        <v>7546</v>
      </c>
      <c r="E137" s="286">
        <v>2948.5</v>
      </c>
      <c r="F137" s="286">
        <v>2615</v>
      </c>
      <c r="G137" s="286">
        <v>42660</v>
      </c>
      <c r="H137" s="286">
        <v>318.24</v>
      </c>
      <c r="I137" s="286">
        <v>2213.6</v>
      </c>
      <c r="J137" s="286">
        <v>0</v>
      </c>
      <c r="K137" s="286">
        <v>0</v>
      </c>
      <c r="L137" s="286">
        <v>0</v>
      </c>
      <c r="M137" s="286">
        <v>0</v>
      </c>
      <c r="N137" s="286">
        <v>4110</v>
      </c>
      <c r="O137" s="286">
        <v>1899</v>
      </c>
      <c r="P137" s="286">
        <v>28463.37</v>
      </c>
      <c r="Q137" s="286">
        <v>3</v>
      </c>
    </row>
    <row r="138" spans="1:17" x14ac:dyDescent="0.2">
      <c r="A138" s="285">
        <v>794</v>
      </c>
      <c r="B138" s="285" t="s">
        <v>143</v>
      </c>
      <c r="C138" s="286">
        <v>91524</v>
      </c>
      <c r="D138" s="286">
        <v>18870</v>
      </c>
      <c r="E138" s="286">
        <v>9530.1</v>
      </c>
      <c r="F138" s="286">
        <v>8600</v>
      </c>
      <c r="G138" s="286">
        <v>105510</v>
      </c>
      <c r="H138" s="286">
        <v>3112.58</v>
      </c>
      <c r="I138" s="286">
        <v>4201.6000000000004</v>
      </c>
      <c r="J138" s="286">
        <v>0</v>
      </c>
      <c r="K138" s="286">
        <v>0</v>
      </c>
      <c r="L138" s="286">
        <v>0</v>
      </c>
      <c r="M138" s="286">
        <v>0</v>
      </c>
      <c r="N138" s="286">
        <v>5313</v>
      </c>
      <c r="O138" s="286">
        <v>162</v>
      </c>
      <c r="P138" s="286">
        <v>71315.737999999998</v>
      </c>
      <c r="Q138" s="286">
        <v>1</v>
      </c>
    </row>
    <row r="139" spans="1:17" x14ac:dyDescent="0.2">
      <c r="A139" s="285">
        <v>531</v>
      </c>
      <c r="B139" s="285" t="s">
        <v>144</v>
      </c>
      <c r="C139" s="286">
        <v>30966</v>
      </c>
      <c r="D139" s="286">
        <v>7540</v>
      </c>
      <c r="E139" s="286">
        <v>1513.3</v>
      </c>
      <c r="F139" s="286">
        <v>1560</v>
      </c>
      <c r="G139" s="286">
        <v>29770</v>
      </c>
      <c r="H139" s="286">
        <v>0</v>
      </c>
      <c r="I139" s="286">
        <v>0</v>
      </c>
      <c r="J139" s="286">
        <v>0</v>
      </c>
      <c r="K139" s="286">
        <v>0</v>
      </c>
      <c r="L139" s="286">
        <v>85.299999999999301</v>
      </c>
      <c r="M139" s="286">
        <v>0</v>
      </c>
      <c r="N139" s="286">
        <v>1049</v>
      </c>
      <c r="O139" s="286">
        <v>141</v>
      </c>
      <c r="P139" s="286">
        <v>22526.811000000002</v>
      </c>
      <c r="Q139" s="286">
        <v>1</v>
      </c>
    </row>
    <row r="140" spans="1:17" x14ac:dyDescent="0.2">
      <c r="A140" s="285">
        <v>164</v>
      </c>
      <c r="B140" s="285" t="s">
        <v>386</v>
      </c>
      <c r="C140" s="286">
        <v>80683</v>
      </c>
      <c r="D140" s="286">
        <v>15469</v>
      </c>
      <c r="E140" s="286">
        <v>8903.9</v>
      </c>
      <c r="F140" s="286">
        <v>6990</v>
      </c>
      <c r="G140" s="286">
        <v>88520</v>
      </c>
      <c r="H140" s="286">
        <v>3672.36</v>
      </c>
      <c r="I140" s="286">
        <v>4930.3999999999996</v>
      </c>
      <c r="J140" s="286">
        <v>0</v>
      </c>
      <c r="K140" s="286">
        <v>0</v>
      </c>
      <c r="L140" s="286">
        <v>0</v>
      </c>
      <c r="M140" s="286">
        <v>22.799999999999301</v>
      </c>
      <c r="N140" s="286">
        <v>6082</v>
      </c>
      <c r="O140" s="286">
        <v>101</v>
      </c>
      <c r="P140" s="286">
        <v>71734.356</v>
      </c>
      <c r="Q140" s="286">
        <v>3</v>
      </c>
    </row>
    <row r="141" spans="1:17" x14ac:dyDescent="0.2">
      <c r="A141" s="285">
        <v>1966</v>
      </c>
      <c r="B141" s="285" t="s">
        <v>686</v>
      </c>
      <c r="C141" s="286">
        <v>47888</v>
      </c>
      <c r="D141" s="286">
        <v>9450</v>
      </c>
      <c r="E141" s="286">
        <v>4937.3</v>
      </c>
      <c r="F141" s="286">
        <v>795</v>
      </c>
      <c r="G141" s="286">
        <v>41040</v>
      </c>
      <c r="H141" s="286">
        <v>0</v>
      </c>
      <c r="I141" s="286">
        <v>1156.8</v>
      </c>
      <c r="J141" s="286">
        <v>0</v>
      </c>
      <c r="K141" s="286">
        <v>0</v>
      </c>
      <c r="L141" s="286">
        <v>0</v>
      </c>
      <c r="M141" s="286">
        <v>0</v>
      </c>
      <c r="N141" s="286">
        <v>47838</v>
      </c>
      <c r="O141" s="286">
        <v>2033</v>
      </c>
      <c r="P141" s="286">
        <v>9385.3230000000003</v>
      </c>
      <c r="Q141" s="286">
        <v>41</v>
      </c>
    </row>
    <row r="142" spans="1:17" x14ac:dyDescent="0.2">
      <c r="A142" s="285">
        <v>252</v>
      </c>
      <c r="B142" s="285" t="s">
        <v>145</v>
      </c>
      <c r="C142" s="286">
        <v>16486</v>
      </c>
      <c r="D142" s="286">
        <v>3114</v>
      </c>
      <c r="E142" s="286">
        <v>1018.9</v>
      </c>
      <c r="F142" s="286">
        <v>345</v>
      </c>
      <c r="G142" s="286">
        <v>13360</v>
      </c>
      <c r="H142" s="286">
        <v>0</v>
      </c>
      <c r="I142" s="286">
        <v>0</v>
      </c>
      <c r="J142" s="286">
        <v>0</v>
      </c>
      <c r="K142" s="286">
        <v>0</v>
      </c>
      <c r="L142" s="286">
        <v>0</v>
      </c>
      <c r="M142" s="286">
        <v>0</v>
      </c>
      <c r="N142" s="286">
        <v>3970</v>
      </c>
      <c r="O142" s="286">
        <v>184</v>
      </c>
      <c r="P142" s="286">
        <v>5882.058</v>
      </c>
      <c r="Q142" s="286">
        <v>4</v>
      </c>
    </row>
    <row r="143" spans="1:17" x14ac:dyDescent="0.2">
      <c r="A143" s="285">
        <v>797</v>
      </c>
      <c r="B143" s="285" t="s">
        <v>146</v>
      </c>
      <c r="C143" s="286">
        <v>44135</v>
      </c>
      <c r="D143" s="286">
        <v>8493</v>
      </c>
      <c r="E143" s="286">
        <v>3062.1</v>
      </c>
      <c r="F143" s="286">
        <v>1970</v>
      </c>
      <c r="G143" s="286">
        <v>45160</v>
      </c>
      <c r="H143" s="286">
        <v>194.04</v>
      </c>
      <c r="I143" s="286">
        <v>880</v>
      </c>
      <c r="J143" s="286">
        <v>0</v>
      </c>
      <c r="K143" s="286">
        <v>0</v>
      </c>
      <c r="L143" s="286">
        <v>0</v>
      </c>
      <c r="M143" s="286">
        <v>0</v>
      </c>
      <c r="N143" s="286">
        <v>7880</v>
      </c>
      <c r="O143" s="286">
        <v>242</v>
      </c>
      <c r="P143" s="286">
        <v>21011.569</v>
      </c>
      <c r="Q143" s="286">
        <v>3</v>
      </c>
    </row>
    <row r="144" spans="1:17" x14ac:dyDescent="0.2">
      <c r="A144" s="285">
        <v>534</v>
      </c>
      <c r="B144" s="285" t="s">
        <v>147</v>
      </c>
      <c r="C144" s="286">
        <v>21966</v>
      </c>
      <c r="D144" s="286">
        <v>4227</v>
      </c>
      <c r="E144" s="286">
        <v>1944.2</v>
      </c>
      <c r="F144" s="286">
        <v>705</v>
      </c>
      <c r="G144" s="286">
        <v>20220</v>
      </c>
      <c r="H144" s="286">
        <v>160.38</v>
      </c>
      <c r="I144" s="286">
        <v>758.4</v>
      </c>
      <c r="J144" s="286">
        <v>0</v>
      </c>
      <c r="K144" s="286">
        <v>0</v>
      </c>
      <c r="L144" s="286">
        <v>0</v>
      </c>
      <c r="M144" s="286">
        <v>380.4</v>
      </c>
      <c r="N144" s="286">
        <v>1291</v>
      </c>
      <c r="O144" s="286">
        <v>55</v>
      </c>
      <c r="P144" s="286">
        <v>15497.608</v>
      </c>
      <c r="Q144" s="286">
        <v>2</v>
      </c>
    </row>
    <row r="145" spans="1:17" x14ac:dyDescent="0.2">
      <c r="A145" s="285">
        <v>798</v>
      </c>
      <c r="B145" s="285" t="s">
        <v>148</v>
      </c>
      <c r="C145" s="286">
        <v>15334</v>
      </c>
      <c r="D145" s="286">
        <v>2900</v>
      </c>
      <c r="E145" s="286">
        <v>834.9</v>
      </c>
      <c r="F145" s="286">
        <v>185</v>
      </c>
      <c r="G145" s="286">
        <v>11850</v>
      </c>
      <c r="H145" s="286">
        <v>0</v>
      </c>
      <c r="I145" s="286">
        <v>0</v>
      </c>
      <c r="J145" s="286">
        <v>0</v>
      </c>
      <c r="K145" s="286">
        <v>0</v>
      </c>
      <c r="L145" s="286">
        <v>0</v>
      </c>
      <c r="M145" s="286">
        <v>0</v>
      </c>
      <c r="N145" s="286">
        <v>9483</v>
      </c>
      <c r="O145" s="286">
        <v>168</v>
      </c>
      <c r="P145" s="286">
        <v>4256.4830000000002</v>
      </c>
      <c r="Q145" s="286">
        <v>9</v>
      </c>
    </row>
    <row r="146" spans="1:17" x14ac:dyDescent="0.2">
      <c r="A146" s="285">
        <v>402</v>
      </c>
      <c r="B146" s="285" t="s">
        <v>149</v>
      </c>
      <c r="C146" s="286">
        <v>90238</v>
      </c>
      <c r="D146" s="286">
        <v>18514</v>
      </c>
      <c r="E146" s="286">
        <v>9440.2999999999993</v>
      </c>
      <c r="F146" s="286">
        <v>7370</v>
      </c>
      <c r="G146" s="286">
        <v>98010</v>
      </c>
      <c r="H146" s="286">
        <v>3531.88</v>
      </c>
      <c r="I146" s="286">
        <v>6707.2</v>
      </c>
      <c r="J146" s="286">
        <v>0</v>
      </c>
      <c r="K146" s="286">
        <v>0</v>
      </c>
      <c r="L146" s="286">
        <v>0</v>
      </c>
      <c r="M146" s="286">
        <v>1185.5999999999999</v>
      </c>
      <c r="N146" s="286">
        <v>4544</v>
      </c>
      <c r="O146" s="286">
        <v>91</v>
      </c>
      <c r="P146" s="286">
        <v>118281.223</v>
      </c>
      <c r="Q146" s="286">
        <v>5</v>
      </c>
    </row>
    <row r="147" spans="1:17" x14ac:dyDescent="0.2">
      <c r="A147" s="285">
        <v>1963</v>
      </c>
      <c r="B147" s="285" t="s">
        <v>691</v>
      </c>
      <c r="C147" s="286">
        <v>86656</v>
      </c>
      <c r="D147" s="286">
        <v>16958</v>
      </c>
      <c r="E147" s="286">
        <v>5281</v>
      </c>
      <c r="F147" s="286">
        <v>1745</v>
      </c>
      <c r="G147" s="286">
        <v>62200</v>
      </c>
      <c r="H147" s="286">
        <v>566</v>
      </c>
      <c r="I147" s="286">
        <v>2716</v>
      </c>
      <c r="J147" s="286">
        <v>0</v>
      </c>
      <c r="K147" s="286">
        <v>0</v>
      </c>
      <c r="L147" s="286">
        <v>0</v>
      </c>
      <c r="M147" s="286">
        <v>3.6999999999998199</v>
      </c>
      <c r="N147" s="286">
        <v>26851</v>
      </c>
      <c r="O147" s="286">
        <v>5517</v>
      </c>
      <c r="P147" s="286">
        <v>31292.25</v>
      </c>
      <c r="Q147" s="286">
        <v>29</v>
      </c>
    </row>
    <row r="148" spans="1:17" x14ac:dyDescent="0.2">
      <c r="A148" s="285">
        <v>1735</v>
      </c>
      <c r="B148" s="285" t="s">
        <v>150</v>
      </c>
      <c r="C148" s="286">
        <v>34940</v>
      </c>
      <c r="D148" s="286">
        <v>6550</v>
      </c>
      <c r="E148" s="286">
        <v>2533.5</v>
      </c>
      <c r="F148" s="286">
        <v>710</v>
      </c>
      <c r="G148" s="286">
        <v>30160</v>
      </c>
      <c r="H148" s="286">
        <v>0</v>
      </c>
      <c r="I148" s="286">
        <v>541.6</v>
      </c>
      <c r="J148" s="286">
        <v>0</v>
      </c>
      <c r="K148" s="286">
        <v>0</v>
      </c>
      <c r="L148" s="286">
        <v>0</v>
      </c>
      <c r="M148" s="286">
        <v>0</v>
      </c>
      <c r="N148" s="286">
        <v>21236</v>
      </c>
      <c r="O148" s="286">
        <v>305</v>
      </c>
      <c r="P148" s="286">
        <v>9565.7099999999991</v>
      </c>
      <c r="Q148" s="286">
        <v>9</v>
      </c>
    </row>
    <row r="149" spans="1:17" x14ac:dyDescent="0.2">
      <c r="A149" s="285">
        <v>1911</v>
      </c>
      <c r="B149" s="285" t="s">
        <v>512</v>
      </c>
      <c r="C149" s="286">
        <v>47815</v>
      </c>
      <c r="D149" s="286">
        <v>9492</v>
      </c>
      <c r="E149" s="286">
        <v>3713.2</v>
      </c>
      <c r="F149" s="286">
        <v>770</v>
      </c>
      <c r="G149" s="286">
        <v>42000</v>
      </c>
      <c r="H149" s="286">
        <v>0</v>
      </c>
      <c r="I149" s="286">
        <v>799.2</v>
      </c>
      <c r="J149" s="286">
        <v>0</v>
      </c>
      <c r="K149" s="286">
        <v>0</v>
      </c>
      <c r="L149" s="286">
        <v>0</v>
      </c>
      <c r="M149" s="286">
        <v>0</v>
      </c>
      <c r="N149" s="286">
        <v>35752</v>
      </c>
      <c r="O149" s="286">
        <v>1772</v>
      </c>
      <c r="P149" s="286">
        <v>9075.9979999999996</v>
      </c>
      <c r="Q149" s="286">
        <v>29</v>
      </c>
    </row>
    <row r="150" spans="1:17" x14ac:dyDescent="0.2">
      <c r="A150" s="285">
        <v>118</v>
      </c>
      <c r="B150" s="285" t="s">
        <v>151</v>
      </c>
      <c r="C150" s="286">
        <v>55662</v>
      </c>
      <c r="D150" s="286">
        <v>11509</v>
      </c>
      <c r="E150" s="286">
        <v>6218.8</v>
      </c>
      <c r="F150" s="286">
        <v>1375</v>
      </c>
      <c r="G150" s="286">
        <v>60460</v>
      </c>
      <c r="H150" s="286">
        <v>1658.3</v>
      </c>
      <c r="I150" s="286">
        <v>2790.4</v>
      </c>
      <c r="J150" s="286">
        <v>0</v>
      </c>
      <c r="K150" s="286">
        <v>0</v>
      </c>
      <c r="L150" s="286">
        <v>0</v>
      </c>
      <c r="M150" s="286">
        <v>0</v>
      </c>
      <c r="N150" s="286">
        <v>12760</v>
      </c>
      <c r="O150" s="286">
        <v>165</v>
      </c>
      <c r="P150" s="286">
        <v>30636.848000000002</v>
      </c>
      <c r="Q150" s="286">
        <v>17</v>
      </c>
    </row>
    <row r="151" spans="1:17" x14ac:dyDescent="0.2">
      <c r="A151" s="285">
        <v>405</v>
      </c>
      <c r="B151" s="285" t="s">
        <v>153</v>
      </c>
      <c r="C151" s="286">
        <v>73004</v>
      </c>
      <c r="D151" s="286">
        <v>14844</v>
      </c>
      <c r="E151" s="286">
        <v>7225.4</v>
      </c>
      <c r="F151" s="286">
        <v>6725</v>
      </c>
      <c r="G151" s="286">
        <v>84730</v>
      </c>
      <c r="H151" s="286">
        <v>2551.6999999999998</v>
      </c>
      <c r="I151" s="286">
        <v>6098.4</v>
      </c>
      <c r="J151" s="286">
        <v>0</v>
      </c>
      <c r="K151" s="286">
        <v>0</v>
      </c>
      <c r="L151" s="286">
        <v>0</v>
      </c>
      <c r="M151" s="286">
        <v>0</v>
      </c>
      <c r="N151" s="286">
        <v>2027</v>
      </c>
      <c r="O151" s="286">
        <v>119</v>
      </c>
      <c r="P151" s="286">
        <v>55354.402000000002</v>
      </c>
      <c r="Q151" s="286">
        <v>1</v>
      </c>
    </row>
    <row r="152" spans="1:17" x14ac:dyDescent="0.2">
      <c r="A152" s="285">
        <v>1507</v>
      </c>
      <c r="B152" s="285" t="s">
        <v>154</v>
      </c>
      <c r="C152" s="286">
        <v>42291</v>
      </c>
      <c r="D152" s="286">
        <v>7779</v>
      </c>
      <c r="E152" s="286">
        <v>2874.5</v>
      </c>
      <c r="F152" s="286">
        <v>550</v>
      </c>
      <c r="G152" s="286">
        <v>38670</v>
      </c>
      <c r="H152" s="286">
        <v>166.32</v>
      </c>
      <c r="I152" s="286">
        <v>1622.4</v>
      </c>
      <c r="J152" s="286">
        <v>0</v>
      </c>
      <c r="K152" s="286">
        <v>0</v>
      </c>
      <c r="L152" s="286">
        <v>0</v>
      </c>
      <c r="M152" s="286">
        <v>0</v>
      </c>
      <c r="N152" s="286">
        <v>18866</v>
      </c>
      <c r="O152" s="286">
        <v>326</v>
      </c>
      <c r="P152" s="286">
        <v>11008.305</v>
      </c>
      <c r="Q152" s="286">
        <v>17</v>
      </c>
    </row>
    <row r="153" spans="1:17" x14ac:dyDescent="0.2">
      <c r="A153" s="285">
        <v>321</v>
      </c>
      <c r="B153" s="285" t="s">
        <v>155</v>
      </c>
      <c r="C153" s="286">
        <v>49911</v>
      </c>
      <c r="D153" s="286">
        <v>11972</v>
      </c>
      <c r="E153" s="286">
        <v>2010.2</v>
      </c>
      <c r="F153" s="286">
        <v>2245</v>
      </c>
      <c r="G153" s="286">
        <v>49490</v>
      </c>
      <c r="H153" s="286">
        <v>1223.74</v>
      </c>
      <c r="I153" s="286">
        <v>1775.2</v>
      </c>
      <c r="J153" s="286">
        <v>0</v>
      </c>
      <c r="K153" s="286">
        <v>0</v>
      </c>
      <c r="L153" s="286">
        <v>0</v>
      </c>
      <c r="M153" s="286">
        <v>462.3</v>
      </c>
      <c r="N153" s="286">
        <v>5490</v>
      </c>
      <c r="O153" s="286">
        <v>408</v>
      </c>
      <c r="P153" s="286">
        <v>31227.601999999999</v>
      </c>
      <c r="Q153" s="286">
        <v>9</v>
      </c>
    </row>
    <row r="154" spans="1:17" x14ac:dyDescent="0.2">
      <c r="A154" s="285">
        <v>406</v>
      </c>
      <c r="B154" s="285" t="s">
        <v>156</v>
      </c>
      <c r="C154" s="286">
        <v>41273</v>
      </c>
      <c r="D154" s="286">
        <v>8046</v>
      </c>
      <c r="E154" s="286">
        <v>3291</v>
      </c>
      <c r="F154" s="286">
        <v>3030</v>
      </c>
      <c r="G154" s="286">
        <v>42330</v>
      </c>
      <c r="H154" s="286">
        <v>802.68380000000002</v>
      </c>
      <c r="I154" s="286">
        <v>1876.8</v>
      </c>
      <c r="J154" s="286">
        <v>0</v>
      </c>
      <c r="K154" s="286">
        <v>0</v>
      </c>
      <c r="L154" s="286">
        <v>0</v>
      </c>
      <c r="M154" s="286">
        <v>0</v>
      </c>
      <c r="N154" s="286">
        <v>1581</v>
      </c>
      <c r="O154" s="286">
        <v>751</v>
      </c>
      <c r="P154" s="286">
        <v>38614.35</v>
      </c>
      <c r="Q154" s="286">
        <v>5</v>
      </c>
    </row>
    <row r="155" spans="1:17" x14ac:dyDescent="0.2">
      <c r="A155" s="285">
        <v>677</v>
      </c>
      <c r="B155" s="285" t="s">
        <v>157</v>
      </c>
      <c r="C155" s="286">
        <v>27524</v>
      </c>
      <c r="D155" s="286">
        <v>4570</v>
      </c>
      <c r="E155" s="286">
        <v>2470</v>
      </c>
      <c r="F155" s="286">
        <v>430</v>
      </c>
      <c r="G155" s="286">
        <v>26950</v>
      </c>
      <c r="H155" s="286">
        <v>308.88</v>
      </c>
      <c r="I155" s="286">
        <v>1022.4</v>
      </c>
      <c r="J155" s="286">
        <v>0</v>
      </c>
      <c r="K155" s="286">
        <v>0</v>
      </c>
      <c r="L155" s="286">
        <v>0</v>
      </c>
      <c r="M155" s="286">
        <v>0</v>
      </c>
      <c r="N155" s="286">
        <v>20124</v>
      </c>
      <c r="O155" s="286">
        <v>341</v>
      </c>
      <c r="P155" s="286">
        <v>6969</v>
      </c>
      <c r="Q155" s="286">
        <v>16</v>
      </c>
    </row>
    <row r="156" spans="1:17" x14ac:dyDescent="0.2">
      <c r="A156" s="285">
        <v>353</v>
      </c>
      <c r="B156" s="285" t="s">
        <v>158</v>
      </c>
      <c r="C156" s="286">
        <v>34160</v>
      </c>
      <c r="D156" s="286">
        <v>7502</v>
      </c>
      <c r="E156" s="286">
        <v>2132</v>
      </c>
      <c r="F156" s="286">
        <v>3365</v>
      </c>
      <c r="G156" s="286">
        <v>32950</v>
      </c>
      <c r="H156" s="286">
        <v>645.48</v>
      </c>
      <c r="I156" s="286">
        <v>1168</v>
      </c>
      <c r="J156" s="286">
        <v>0</v>
      </c>
      <c r="K156" s="286">
        <v>0</v>
      </c>
      <c r="L156" s="286">
        <v>0</v>
      </c>
      <c r="M156" s="286">
        <v>402.9</v>
      </c>
      <c r="N156" s="286">
        <v>2092</v>
      </c>
      <c r="O156" s="286">
        <v>76</v>
      </c>
      <c r="P156" s="286">
        <v>26808.84</v>
      </c>
      <c r="Q156" s="286">
        <v>2</v>
      </c>
    </row>
    <row r="157" spans="1:17" x14ac:dyDescent="0.2">
      <c r="A157" s="285">
        <v>1884</v>
      </c>
      <c r="B157" s="285" t="s">
        <v>387</v>
      </c>
      <c r="C157" s="286">
        <v>26866</v>
      </c>
      <c r="D157" s="286">
        <v>5185</v>
      </c>
      <c r="E157" s="286">
        <v>1576.1</v>
      </c>
      <c r="F157" s="286">
        <v>660</v>
      </c>
      <c r="G157" s="286">
        <v>19640</v>
      </c>
      <c r="H157" s="286">
        <v>0</v>
      </c>
      <c r="I157" s="286">
        <v>156</v>
      </c>
      <c r="J157" s="286">
        <v>0</v>
      </c>
      <c r="K157" s="286">
        <v>0</v>
      </c>
      <c r="L157" s="286">
        <v>0</v>
      </c>
      <c r="M157" s="286">
        <v>0</v>
      </c>
      <c r="N157" s="286">
        <v>6317</v>
      </c>
      <c r="O157" s="286">
        <v>907</v>
      </c>
      <c r="P157" s="286">
        <v>7404.5879999999997</v>
      </c>
      <c r="Q157" s="286">
        <v>17</v>
      </c>
    </row>
    <row r="158" spans="1:17" x14ac:dyDescent="0.2">
      <c r="A158" s="285">
        <v>166</v>
      </c>
      <c r="B158" s="285" t="s">
        <v>159</v>
      </c>
      <c r="C158" s="286">
        <v>53779</v>
      </c>
      <c r="D158" s="286">
        <v>12814</v>
      </c>
      <c r="E158" s="286">
        <v>4458.8999999999996</v>
      </c>
      <c r="F158" s="286">
        <v>1805</v>
      </c>
      <c r="G158" s="286">
        <v>55850</v>
      </c>
      <c r="H158" s="286">
        <v>1287.32</v>
      </c>
      <c r="I158" s="286">
        <v>3412.8</v>
      </c>
      <c r="J158" s="286">
        <v>0</v>
      </c>
      <c r="K158" s="286">
        <v>0</v>
      </c>
      <c r="L158" s="286">
        <v>0</v>
      </c>
      <c r="M158" s="286">
        <v>0</v>
      </c>
      <c r="N158" s="286">
        <v>14133</v>
      </c>
      <c r="O158" s="286">
        <v>2046</v>
      </c>
      <c r="P158" s="286">
        <v>33256.964999999997</v>
      </c>
      <c r="Q158" s="286">
        <v>10</v>
      </c>
    </row>
    <row r="159" spans="1:17" x14ac:dyDescent="0.2">
      <c r="A159" s="285">
        <v>678</v>
      </c>
      <c r="B159" s="285" t="s">
        <v>160</v>
      </c>
      <c r="C159" s="286">
        <v>12785</v>
      </c>
      <c r="D159" s="286">
        <v>2861</v>
      </c>
      <c r="E159" s="286">
        <v>669.1</v>
      </c>
      <c r="F159" s="286">
        <v>225</v>
      </c>
      <c r="G159" s="286">
        <v>12500</v>
      </c>
      <c r="H159" s="286">
        <v>462.96</v>
      </c>
      <c r="I159" s="286">
        <v>300.8</v>
      </c>
      <c r="J159" s="286">
        <v>0</v>
      </c>
      <c r="K159" s="286">
        <v>0</v>
      </c>
      <c r="L159" s="286">
        <v>0</v>
      </c>
      <c r="M159" s="286">
        <v>376</v>
      </c>
      <c r="N159" s="286">
        <v>3706</v>
      </c>
      <c r="O159" s="286">
        <v>110</v>
      </c>
      <c r="P159" s="286">
        <v>3626.6579999999999</v>
      </c>
      <c r="Q159" s="286">
        <v>4</v>
      </c>
    </row>
    <row r="160" spans="1:17" x14ac:dyDescent="0.2">
      <c r="A160" s="285">
        <v>537</v>
      </c>
      <c r="B160" s="285" t="s">
        <v>161</v>
      </c>
      <c r="C160" s="286">
        <v>65302</v>
      </c>
      <c r="D160" s="286">
        <v>14768</v>
      </c>
      <c r="E160" s="286">
        <v>4592.5</v>
      </c>
      <c r="F160" s="286">
        <v>1705</v>
      </c>
      <c r="G160" s="286">
        <v>67010</v>
      </c>
      <c r="H160" s="286">
        <v>1090.46</v>
      </c>
      <c r="I160" s="286">
        <v>1865.6</v>
      </c>
      <c r="J160" s="286">
        <v>0</v>
      </c>
      <c r="K160" s="286">
        <v>0</v>
      </c>
      <c r="L160" s="286">
        <v>0</v>
      </c>
      <c r="M160" s="286">
        <v>0</v>
      </c>
      <c r="N160" s="286">
        <v>2472</v>
      </c>
      <c r="O160" s="286">
        <v>166</v>
      </c>
      <c r="P160" s="286">
        <v>58336.065000000002</v>
      </c>
      <c r="Q160" s="286">
        <v>4</v>
      </c>
    </row>
    <row r="161" spans="1:17" x14ac:dyDescent="0.2">
      <c r="A161" s="285">
        <v>928</v>
      </c>
      <c r="B161" s="285" t="s">
        <v>162</v>
      </c>
      <c r="C161" s="286">
        <v>45642</v>
      </c>
      <c r="D161" s="286">
        <v>6803</v>
      </c>
      <c r="E161" s="286">
        <v>7182.9</v>
      </c>
      <c r="F161" s="286">
        <v>1765</v>
      </c>
      <c r="G161" s="286">
        <v>48180</v>
      </c>
      <c r="H161" s="286">
        <v>864.94</v>
      </c>
      <c r="I161" s="286">
        <v>300.8</v>
      </c>
      <c r="J161" s="286">
        <v>0</v>
      </c>
      <c r="K161" s="286">
        <v>0</v>
      </c>
      <c r="L161" s="286">
        <v>0</v>
      </c>
      <c r="M161" s="286">
        <v>0</v>
      </c>
      <c r="N161" s="286">
        <v>2191</v>
      </c>
      <c r="O161" s="286">
        <v>24</v>
      </c>
      <c r="P161" s="286">
        <v>42074.94</v>
      </c>
      <c r="Q161" s="286">
        <v>1</v>
      </c>
    </row>
    <row r="162" spans="1:17" x14ac:dyDescent="0.2">
      <c r="A162" s="285">
        <v>1598</v>
      </c>
      <c r="B162" s="285" t="s">
        <v>163</v>
      </c>
      <c r="C162" s="286">
        <v>22738</v>
      </c>
      <c r="D162" s="286">
        <v>4731</v>
      </c>
      <c r="E162" s="286">
        <v>1501</v>
      </c>
      <c r="F162" s="286">
        <v>400</v>
      </c>
      <c r="G162" s="286">
        <v>15330</v>
      </c>
      <c r="H162" s="286">
        <v>0</v>
      </c>
      <c r="I162" s="286">
        <v>0</v>
      </c>
      <c r="J162" s="286">
        <v>0</v>
      </c>
      <c r="K162" s="286">
        <v>0</v>
      </c>
      <c r="L162" s="286">
        <v>0</v>
      </c>
      <c r="M162" s="286">
        <v>0</v>
      </c>
      <c r="N162" s="286">
        <v>8037</v>
      </c>
      <c r="O162" s="286">
        <v>292</v>
      </c>
      <c r="P162" s="286">
        <v>4047</v>
      </c>
      <c r="Q162" s="286">
        <v>19</v>
      </c>
    </row>
    <row r="163" spans="1:17" x14ac:dyDescent="0.2">
      <c r="A163" s="285">
        <v>542</v>
      </c>
      <c r="B163" s="285" t="s">
        <v>165</v>
      </c>
      <c r="C163" s="286">
        <v>29376</v>
      </c>
      <c r="D163" s="286">
        <v>6263</v>
      </c>
      <c r="E163" s="286">
        <v>2136</v>
      </c>
      <c r="F163" s="286">
        <v>1455</v>
      </c>
      <c r="G163" s="286">
        <v>24870</v>
      </c>
      <c r="H163" s="286">
        <v>0</v>
      </c>
      <c r="I163" s="286">
        <v>1016.8</v>
      </c>
      <c r="J163" s="286">
        <v>0</v>
      </c>
      <c r="K163" s="286">
        <v>0</v>
      </c>
      <c r="L163" s="286">
        <v>0</v>
      </c>
      <c r="M163" s="286">
        <v>0</v>
      </c>
      <c r="N163" s="286">
        <v>767</v>
      </c>
      <c r="O163" s="286">
        <v>128</v>
      </c>
      <c r="P163" s="286">
        <v>24814.76</v>
      </c>
      <c r="Q163" s="286">
        <v>1</v>
      </c>
    </row>
    <row r="164" spans="1:17" x14ac:dyDescent="0.2">
      <c r="A164" s="285">
        <v>1931</v>
      </c>
      <c r="B164" s="285" t="s">
        <v>625</v>
      </c>
      <c r="C164" s="286">
        <v>56048</v>
      </c>
      <c r="D164" s="286">
        <v>11621</v>
      </c>
      <c r="E164" s="286">
        <v>3847.1</v>
      </c>
      <c r="F164" s="286">
        <v>2115</v>
      </c>
      <c r="G164" s="286">
        <v>40540</v>
      </c>
      <c r="H164" s="286">
        <v>0</v>
      </c>
      <c r="I164" s="286">
        <v>2702.4</v>
      </c>
      <c r="J164" s="286">
        <v>0</v>
      </c>
      <c r="K164" s="286">
        <v>0</v>
      </c>
      <c r="L164" s="286">
        <v>0</v>
      </c>
      <c r="M164" s="286">
        <v>0</v>
      </c>
      <c r="N164" s="286">
        <v>14910</v>
      </c>
      <c r="O164" s="286">
        <v>1221</v>
      </c>
      <c r="P164" s="286">
        <v>18678.303</v>
      </c>
      <c r="Q164" s="286">
        <v>24</v>
      </c>
    </row>
    <row r="165" spans="1:17" x14ac:dyDescent="0.2">
      <c r="A165" s="285">
        <v>1659</v>
      </c>
      <c r="B165" s="285" t="s">
        <v>166</v>
      </c>
      <c r="C165" s="286">
        <v>22333</v>
      </c>
      <c r="D165" s="286">
        <v>4251</v>
      </c>
      <c r="E165" s="286">
        <v>1635.1</v>
      </c>
      <c r="F165" s="286">
        <v>355</v>
      </c>
      <c r="G165" s="286">
        <v>16430</v>
      </c>
      <c r="H165" s="286">
        <v>0</v>
      </c>
      <c r="I165" s="286">
        <v>448</v>
      </c>
      <c r="J165" s="286">
        <v>0</v>
      </c>
      <c r="K165" s="286">
        <v>0</v>
      </c>
      <c r="L165" s="286">
        <v>0</v>
      </c>
      <c r="M165" s="286">
        <v>135.4</v>
      </c>
      <c r="N165" s="286">
        <v>5535</v>
      </c>
      <c r="O165" s="286">
        <v>82</v>
      </c>
      <c r="P165" s="286">
        <v>6012.6109999999999</v>
      </c>
      <c r="Q165" s="286">
        <v>7</v>
      </c>
    </row>
    <row r="166" spans="1:17" x14ac:dyDescent="0.2">
      <c r="A166" s="285">
        <v>1685</v>
      </c>
      <c r="B166" s="285" t="s">
        <v>167</v>
      </c>
      <c r="C166" s="286">
        <v>15529</v>
      </c>
      <c r="D166" s="286">
        <v>3048</v>
      </c>
      <c r="E166" s="286">
        <v>888.7</v>
      </c>
      <c r="F166" s="286">
        <v>215</v>
      </c>
      <c r="G166" s="286">
        <v>12130</v>
      </c>
      <c r="H166" s="286">
        <v>487.86</v>
      </c>
      <c r="I166" s="286">
        <v>0</v>
      </c>
      <c r="J166" s="286">
        <v>0</v>
      </c>
      <c r="K166" s="286">
        <v>0</v>
      </c>
      <c r="L166" s="286">
        <v>0</v>
      </c>
      <c r="M166" s="286">
        <v>0</v>
      </c>
      <c r="N166" s="286">
        <v>7036</v>
      </c>
      <c r="O166" s="286">
        <v>35</v>
      </c>
      <c r="P166" s="286">
        <v>3252.0390000000002</v>
      </c>
      <c r="Q166" s="286">
        <v>6</v>
      </c>
    </row>
    <row r="167" spans="1:17" x14ac:dyDescent="0.2">
      <c r="A167" s="285">
        <v>882</v>
      </c>
      <c r="B167" s="285" t="s">
        <v>168</v>
      </c>
      <c r="C167" s="286">
        <v>37591</v>
      </c>
      <c r="D167" s="286">
        <v>5931</v>
      </c>
      <c r="E167" s="286">
        <v>4456.3</v>
      </c>
      <c r="F167" s="286">
        <v>900</v>
      </c>
      <c r="G167" s="286">
        <v>37480</v>
      </c>
      <c r="H167" s="286">
        <v>203.94</v>
      </c>
      <c r="I167" s="286">
        <v>1641.6</v>
      </c>
      <c r="J167" s="286">
        <v>0</v>
      </c>
      <c r="K167" s="286">
        <v>0</v>
      </c>
      <c r="L167" s="286">
        <v>0</v>
      </c>
      <c r="M167" s="286">
        <v>118.2</v>
      </c>
      <c r="N167" s="286">
        <v>2460</v>
      </c>
      <c r="O167" s="286">
        <v>6</v>
      </c>
      <c r="P167" s="286">
        <v>27037.548999999999</v>
      </c>
      <c r="Q167" s="286">
        <v>3</v>
      </c>
    </row>
    <row r="168" spans="1:17" x14ac:dyDescent="0.2">
      <c r="A168" s="285">
        <v>415</v>
      </c>
      <c r="B168" s="285" t="s">
        <v>169</v>
      </c>
      <c r="C168" s="286">
        <v>11488</v>
      </c>
      <c r="D168" s="286">
        <v>2378</v>
      </c>
      <c r="E168" s="286">
        <v>641.5</v>
      </c>
      <c r="F168" s="286">
        <v>535</v>
      </c>
      <c r="G168" s="286">
        <v>5570</v>
      </c>
      <c r="H168" s="286">
        <v>0</v>
      </c>
      <c r="I168" s="286">
        <v>0</v>
      </c>
      <c r="J168" s="286">
        <v>0</v>
      </c>
      <c r="K168" s="286">
        <v>0</v>
      </c>
      <c r="L168" s="286">
        <v>58.099999999999902</v>
      </c>
      <c r="M168" s="286">
        <v>0</v>
      </c>
      <c r="N168" s="286">
        <v>2244</v>
      </c>
      <c r="O168" s="286">
        <v>406</v>
      </c>
      <c r="P168" s="286">
        <v>5086.4849999999997</v>
      </c>
      <c r="Q168" s="286">
        <v>6</v>
      </c>
    </row>
    <row r="169" spans="1:17" x14ac:dyDescent="0.2">
      <c r="A169" s="285">
        <v>416</v>
      </c>
      <c r="B169" s="285" t="s">
        <v>170</v>
      </c>
      <c r="C169" s="286">
        <v>27992</v>
      </c>
      <c r="D169" s="286">
        <v>5836</v>
      </c>
      <c r="E169" s="286">
        <v>1759.3</v>
      </c>
      <c r="F169" s="286">
        <v>800</v>
      </c>
      <c r="G169" s="286">
        <v>25640</v>
      </c>
      <c r="H169" s="286">
        <v>0</v>
      </c>
      <c r="I169" s="286">
        <v>384</v>
      </c>
      <c r="J169" s="286">
        <v>0</v>
      </c>
      <c r="K169" s="286">
        <v>0</v>
      </c>
      <c r="L169" s="286">
        <v>0</v>
      </c>
      <c r="M169" s="286">
        <v>0</v>
      </c>
      <c r="N169" s="286">
        <v>2366</v>
      </c>
      <c r="O169" s="286">
        <v>337</v>
      </c>
      <c r="P169" s="286">
        <v>10950.718999999999</v>
      </c>
      <c r="Q169" s="286">
        <v>7</v>
      </c>
    </row>
    <row r="170" spans="1:17" x14ac:dyDescent="0.2">
      <c r="A170" s="285">
        <v>1621</v>
      </c>
      <c r="B170" s="285" t="s">
        <v>171</v>
      </c>
      <c r="C170" s="286">
        <v>61601</v>
      </c>
      <c r="D170" s="286">
        <v>15827</v>
      </c>
      <c r="E170" s="286">
        <v>1920.7</v>
      </c>
      <c r="F170" s="286">
        <v>4200</v>
      </c>
      <c r="G170" s="286">
        <v>50760</v>
      </c>
      <c r="H170" s="286">
        <v>0</v>
      </c>
      <c r="I170" s="286">
        <v>3375.2</v>
      </c>
      <c r="J170" s="286">
        <v>0</v>
      </c>
      <c r="K170" s="286">
        <v>0</v>
      </c>
      <c r="L170" s="286">
        <v>437.99999999999801</v>
      </c>
      <c r="M170" s="286">
        <v>1419.5</v>
      </c>
      <c r="N170" s="286">
        <v>5325</v>
      </c>
      <c r="O170" s="286">
        <v>312</v>
      </c>
      <c r="P170" s="286">
        <v>31524.185000000001</v>
      </c>
      <c r="Q170" s="286">
        <v>6</v>
      </c>
    </row>
    <row r="171" spans="1:17" x14ac:dyDescent="0.2">
      <c r="A171" s="285">
        <v>417</v>
      </c>
      <c r="B171" s="285" t="s">
        <v>172</v>
      </c>
      <c r="C171" s="286">
        <v>11195</v>
      </c>
      <c r="D171" s="286">
        <v>2191</v>
      </c>
      <c r="E171" s="286">
        <v>743.4</v>
      </c>
      <c r="F171" s="286">
        <v>250</v>
      </c>
      <c r="G171" s="286">
        <v>8700</v>
      </c>
      <c r="H171" s="286">
        <v>0</v>
      </c>
      <c r="I171" s="286">
        <v>1252.8</v>
      </c>
      <c r="J171" s="286">
        <v>0</v>
      </c>
      <c r="K171" s="286">
        <v>0</v>
      </c>
      <c r="L171" s="286">
        <v>0</v>
      </c>
      <c r="M171" s="286">
        <v>0</v>
      </c>
      <c r="N171" s="286">
        <v>1239</v>
      </c>
      <c r="O171" s="286">
        <v>2</v>
      </c>
      <c r="P171" s="286">
        <v>6321.0720000000001</v>
      </c>
      <c r="Q171" s="286">
        <v>1</v>
      </c>
    </row>
    <row r="172" spans="1:17" x14ac:dyDescent="0.2">
      <c r="A172" s="285">
        <v>80</v>
      </c>
      <c r="B172" s="285" t="s">
        <v>175</v>
      </c>
      <c r="C172" s="286">
        <v>123107</v>
      </c>
      <c r="D172" s="286">
        <v>22732</v>
      </c>
      <c r="E172" s="286">
        <v>14984.6</v>
      </c>
      <c r="F172" s="286">
        <v>5585</v>
      </c>
      <c r="G172" s="286">
        <v>135450</v>
      </c>
      <c r="H172" s="286">
        <v>3599.02</v>
      </c>
      <c r="I172" s="286">
        <v>5723.2</v>
      </c>
      <c r="J172" s="286">
        <v>0</v>
      </c>
      <c r="K172" s="286">
        <v>0</v>
      </c>
      <c r="L172" s="286">
        <v>0</v>
      </c>
      <c r="M172" s="286">
        <v>0</v>
      </c>
      <c r="N172" s="286">
        <v>23814</v>
      </c>
      <c r="O172" s="286">
        <v>1748</v>
      </c>
      <c r="P172" s="286">
        <v>135039.31200000001</v>
      </c>
      <c r="Q172" s="286">
        <v>23</v>
      </c>
    </row>
    <row r="173" spans="1:17" x14ac:dyDescent="0.2">
      <c r="A173" s="285">
        <v>546</v>
      </c>
      <c r="B173" s="285" t="s">
        <v>177</v>
      </c>
      <c r="C173" s="286">
        <v>124899</v>
      </c>
      <c r="D173" s="286">
        <v>19804</v>
      </c>
      <c r="E173" s="286">
        <v>12198.7</v>
      </c>
      <c r="F173" s="286">
        <v>11850</v>
      </c>
      <c r="G173" s="286">
        <v>148300</v>
      </c>
      <c r="H173" s="286">
        <v>4749.1400000000003</v>
      </c>
      <c r="I173" s="286">
        <v>8624</v>
      </c>
      <c r="J173" s="286">
        <v>0</v>
      </c>
      <c r="K173" s="286">
        <v>0</v>
      </c>
      <c r="L173" s="286">
        <v>0</v>
      </c>
      <c r="M173" s="286">
        <v>0</v>
      </c>
      <c r="N173" s="286">
        <v>2186</v>
      </c>
      <c r="O173" s="286">
        <v>141</v>
      </c>
      <c r="P173" s="286">
        <v>237653.38800000001</v>
      </c>
      <c r="Q173" s="286">
        <v>1</v>
      </c>
    </row>
    <row r="174" spans="1:17" x14ac:dyDescent="0.2">
      <c r="A174" s="285">
        <v>547</v>
      </c>
      <c r="B174" s="285" t="s">
        <v>178</v>
      </c>
      <c r="C174" s="286">
        <v>27109</v>
      </c>
      <c r="D174" s="286">
        <v>5345</v>
      </c>
      <c r="E174" s="286">
        <v>1614.5</v>
      </c>
      <c r="F174" s="286">
        <v>1915</v>
      </c>
      <c r="G174" s="286">
        <v>22790</v>
      </c>
      <c r="H174" s="286">
        <v>754.28</v>
      </c>
      <c r="I174" s="286">
        <v>386.4</v>
      </c>
      <c r="J174" s="286">
        <v>0</v>
      </c>
      <c r="K174" s="286">
        <v>0</v>
      </c>
      <c r="L174" s="286">
        <v>0</v>
      </c>
      <c r="M174" s="286">
        <v>0</v>
      </c>
      <c r="N174" s="286">
        <v>1151</v>
      </c>
      <c r="O174" s="286">
        <v>77</v>
      </c>
      <c r="P174" s="286">
        <v>29890.044999999998</v>
      </c>
      <c r="Q174" s="286">
        <v>2</v>
      </c>
    </row>
    <row r="175" spans="1:17" x14ac:dyDescent="0.2">
      <c r="A175" s="285">
        <v>1916</v>
      </c>
      <c r="B175" s="285" t="s">
        <v>179</v>
      </c>
      <c r="C175" s="286">
        <v>75425</v>
      </c>
      <c r="D175" s="286">
        <v>14612</v>
      </c>
      <c r="E175" s="286">
        <v>6899.7</v>
      </c>
      <c r="F175" s="286">
        <v>6175</v>
      </c>
      <c r="G175" s="286">
        <v>66650</v>
      </c>
      <c r="H175" s="286">
        <v>606.38</v>
      </c>
      <c r="I175" s="286">
        <v>3843.2</v>
      </c>
      <c r="J175" s="286">
        <v>0</v>
      </c>
      <c r="K175" s="286">
        <v>0</v>
      </c>
      <c r="L175" s="286">
        <v>0</v>
      </c>
      <c r="M175" s="286">
        <v>0</v>
      </c>
      <c r="N175" s="286">
        <v>3252</v>
      </c>
      <c r="O175" s="286">
        <v>310</v>
      </c>
      <c r="P175" s="286">
        <v>107818.00599999999</v>
      </c>
      <c r="Q175" s="286">
        <v>4</v>
      </c>
    </row>
    <row r="176" spans="1:17" x14ac:dyDescent="0.2">
      <c r="A176" s="285">
        <v>995</v>
      </c>
      <c r="B176" s="285" t="s">
        <v>180</v>
      </c>
      <c r="C176" s="286">
        <v>77893</v>
      </c>
      <c r="D176" s="286">
        <v>17201</v>
      </c>
      <c r="E176" s="286">
        <v>7592.7</v>
      </c>
      <c r="F176" s="286">
        <v>11885</v>
      </c>
      <c r="G176" s="286">
        <v>78910</v>
      </c>
      <c r="H176" s="286">
        <v>4019.76</v>
      </c>
      <c r="I176" s="286">
        <v>2923.2</v>
      </c>
      <c r="J176" s="286">
        <v>0</v>
      </c>
      <c r="K176" s="286">
        <v>0</v>
      </c>
      <c r="L176" s="286">
        <v>0</v>
      </c>
      <c r="M176" s="286">
        <v>0</v>
      </c>
      <c r="N176" s="286">
        <v>23008</v>
      </c>
      <c r="O176" s="286">
        <v>3440</v>
      </c>
      <c r="P176" s="286">
        <v>46535.853000000003</v>
      </c>
      <c r="Q176" s="286">
        <v>6</v>
      </c>
    </row>
    <row r="177" spans="1:17" x14ac:dyDescent="0.2">
      <c r="A177" s="285">
        <v>1640</v>
      </c>
      <c r="B177" s="285" t="s">
        <v>181</v>
      </c>
      <c r="C177" s="286">
        <v>35681</v>
      </c>
      <c r="D177" s="286">
        <v>5974</v>
      </c>
      <c r="E177" s="286">
        <v>2606.8000000000002</v>
      </c>
      <c r="F177" s="286">
        <v>565</v>
      </c>
      <c r="G177" s="286">
        <v>29600</v>
      </c>
      <c r="H177" s="286">
        <v>1020.7</v>
      </c>
      <c r="I177" s="286">
        <v>1524</v>
      </c>
      <c r="J177" s="286">
        <v>0</v>
      </c>
      <c r="K177" s="286">
        <v>0</v>
      </c>
      <c r="L177" s="286">
        <v>0</v>
      </c>
      <c r="M177" s="286">
        <v>0</v>
      </c>
      <c r="N177" s="286">
        <v>16251</v>
      </c>
      <c r="O177" s="286">
        <v>239</v>
      </c>
      <c r="P177" s="286">
        <v>6381.3519999999999</v>
      </c>
      <c r="Q177" s="286">
        <v>18</v>
      </c>
    </row>
    <row r="178" spans="1:17" x14ac:dyDescent="0.2">
      <c r="A178" s="285">
        <v>327</v>
      </c>
      <c r="B178" s="285" t="s">
        <v>182</v>
      </c>
      <c r="C178" s="286">
        <v>30030</v>
      </c>
      <c r="D178" s="286">
        <v>6231</v>
      </c>
      <c r="E178" s="286">
        <v>1505.8</v>
      </c>
      <c r="F178" s="286">
        <v>835</v>
      </c>
      <c r="G178" s="286">
        <v>26850</v>
      </c>
      <c r="H178" s="286">
        <v>736.98</v>
      </c>
      <c r="I178" s="286">
        <v>0</v>
      </c>
      <c r="J178" s="286">
        <v>0</v>
      </c>
      <c r="K178" s="286">
        <v>0</v>
      </c>
      <c r="L178" s="286">
        <v>0</v>
      </c>
      <c r="M178" s="286">
        <v>0</v>
      </c>
      <c r="N178" s="286">
        <v>5852</v>
      </c>
      <c r="O178" s="286">
        <v>38</v>
      </c>
      <c r="P178" s="286">
        <v>16273.356</v>
      </c>
      <c r="Q178" s="286">
        <v>4</v>
      </c>
    </row>
    <row r="179" spans="1:17" x14ac:dyDescent="0.2">
      <c r="A179" s="285">
        <v>1705</v>
      </c>
      <c r="B179" s="285" t="s">
        <v>184</v>
      </c>
      <c r="C179" s="286">
        <v>46475</v>
      </c>
      <c r="D179" s="286">
        <v>9493</v>
      </c>
      <c r="E179" s="286">
        <v>3357.5</v>
      </c>
      <c r="F179" s="286">
        <v>885</v>
      </c>
      <c r="G179" s="286">
        <v>39220</v>
      </c>
      <c r="H179" s="286">
        <v>631.62</v>
      </c>
      <c r="I179" s="286">
        <v>1950.4</v>
      </c>
      <c r="J179" s="286">
        <v>0</v>
      </c>
      <c r="K179" s="286">
        <v>0</v>
      </c>
      <c r="L179" s="286">
        <v>0</v>
      </c>
      <c r="M179" s="286">
        <v>0</v>
      </c>
      <c r="N179" s="286">
        <v>6193</v>
      </c>
      <c r="O179" s="286">
        <v>721</v>
      </c>
      <c r="P179" s="286">
        <v>18907.86</v>
      </c>
      <c r="Q179" s="286">
        <v>5</v>
      </c>
    </row>
    <row r="180" spans="1:17" x14ac:dyDescent="0.2">
      <c r="A180" s="285">
        <v>553</v>
      </c>
      <c r="B180" s="285" t="s">
        <v>185</v>
      </c>
      <c r="C180" s="286">
        <v>22800</v>
      </c>
      <c r="D180" s="286">
        <v>4432</v>
      </c>
      <c r="E180" s="286">
        <v>1850.6</v>
      </c>
      <c r="F180" s="286">
        <v>520</v>
      </c>
      <c r="G180" s="286">
        <v>21060</v>
      </c>
      <c r="H180" s="286">
        <v>285.12</v>
      </c>
      <c r="I180" s="286">
        <v>1241.5999999999999</v>
      </c>
      <c r="J180" s="286">
        <v>0</v>
      </c>
      <c r="K180" s="286">
        <v>0</v>
      </c>
      <c r="L180" s="286">
        <v>0</v>
      </c>
      <c r="M180" s="286">
        <v>0</v>
      </c>
      <c r="N180" s="286">
        <v>1569</v>
      </c>
      <c r="O180" s="286">
        <v>36</v>
      </c>
      <c r="P180" s="286">
        <v>16831.135999999999</v>
      </c>
      <c r="Q180" s="286">
        <v>3</v>
      </c>
    </row>
    <row r="181" spans="1:17" x14ac:dyDescent="0.2">
      <c r="A181" s="285">
        <v>262</v>
      </c>
      <c r="B181" s="285" t="s">
        <v>187</v>
      </c>
      <c r="C181" s="286">
        <v>33590</v>
      </c>
      <c r="D181" s="286">
        <v>6091</v>
      </c>
      <c r="E181" s="286">
        <v>2332.9</v>
      </c>
      <c r="F181" s="286">
        <v>1030</v>
      </c>
      <c r="G181" s="286">
        <v>27720</v>
      </c>
      <c r="H181" s="286">
        <v>481.9434</v>
      </c>
      <c r="I181" s="286">
        <v>1276</v>
      </c>
      <c r="J181" s="286">
        <v>0</v>
      </c>
      <c r="K181" s="286">
        <v>0</v>
      </c>
      <c r="L181" s="286">
        <v>0</v>
      </c>
      <c r="M181" s="286">
        <v>251.9</v>
      </c>
      <c r="N181" s="286">
        <v>21303</v>
      </c>
      <c r="O181" s="286">
        <v>291</v>
      </c>
      <c r="P181" s="286">
        <v>9726.1080000000002</v>
      </c>
      <c r="Q181" s="286">
        <v>19</v>
      </c>
    </row>
    <row r="182" spans="1:17" x14ac:dyDescent="0.2">
      <c r="A182" s="285">
        <v>809</v>
      </c>
      <c r="B182" s="285" t="s">
        <v>188</v>
      </c>
      <c r="C182" s="286">
        <v>23327</v>
      </c>
      <c r="D182" s="286">
        <v>4330</v>
      </c>
      <c r="E182" s="286">
        <v>1821.9</v>
      </c>
      <c r="F182" s="286">
        <v>600</v>
      </c>
      <c r="G182" s="286">
        <v>18540</v>
      </c>
      <c r="H182" s="286">
        <v>0</v>
      </c>
      <c r="I182" s="286">
        <v>255.2</v>
      </c>
      <c r="J182" s="286">
        <v>0</v>
      </c>
      <c r="K182" s="286">
        <v>0</v>
      </c>
      <c r="L182" s="286">
        <v>0</v>
      </c>
      <c r="M182" s="286">
        <v>0</v>
      </c>
      <c r="N182" s="286">
        <v>4991</v>
      </c>
      <c r="O182" s="286">
        <v>80</v>
      </c>
      <c r="P182" s="286">
        <v>11385.46</v>
      </c>
      <c r="Q182" s="286">
        <v>5</v>
      </c>
    </row>
    <row r="183" spans="1:17" x14ac:dyDescent="0.2">
      <c r="A183" s="285">
        <v>331</v>
      </c>
      <c r="B183" s="285" t="s">
        <v>189</v>
      </c>
      <c r="C183" s="286">
        <v>14473</v>
      </c>
      <c r="D183" s="286">
        <v>3133</v>
      </c>
      <c r="E183" s="286">
        <v>681.1</v>
      </c>
      <c r="F183" s="286">
        <v>480</v>
      </c>
      <c r="G183" s="286">
        <v>9250</v>
      </c>
      <c r="H183" s="286">
        <v>0</v>
      </c>
      <c r="I183" s="286">
        <v>0</v>
      </c>
      <c r="J183" s="286">
        <v>0</v>
      </c>
      <c r="K183" s="286">
        <v>0</v>
      </c>
      <c r="L183" s="286">
        <v>0</v>
      </c>
      <c r="M183" s="286">
        <v>0</v>
      </c>
      <c r="N183" s="286">
        <v>7576</v>
      </c>
      <c r="O183" s="286">
        <v>322</v>
      </c>
      <c r="P183" s="286">
        <v>2114.4760000000001</v>
      </c>
      <c r="Q183" s="286">
        <v>13</v>
      </c>
    </row>
    <row r="184" spans="1:17" x14ac:dyDescent="0.2">
      <c r="A184" s="285">
        <v>24</v>
      </c>
      <c r="B184" s="285" t="s">
        <v>190</v>
      </c>
      <c r="C184" s="286">
        <v>9614</v>
      </c>
      <c r="D184" s="286">
        <v>1817</v>
      </c>
      <c r="E184" s="286">
        <v>886</v>
      </c>
      <c r="F184" s="286">
        <v>130</v>
      </c>
      <c r="G184" s="286">
        <v>6780</v>
      </c>
      <c r="H184" s="286">
        <v>0</v>
      </c>
      <c r="I184" s="286">
        <v>0</v>
      </c>
      <c r="J184" s="286">
        <v>0</v>
      </c>
      <c r="K184" s="286">
        <v>0</v>
      </c>
      <c r="L184" s="286">
        <v>0</v>
      </c>
      <c r="M184" s="286">
        <v>0</v>
      </c>
      <c r="N184" s="286">
        <v>11103</v>
      </c>
      <c r="O184" s="286">
        <v>96</v>
      </c>
      <c r="P184" s="286">
        <v>1005.8</v>
      </c>
      <c r="Q184" s="286">
        <v>15</v>
      </c>
    </row>
    <row r="185" spans="1:17" x14ac:dyDescent="0.2">
      <c r="A185" s="285">
        <v>168</v>
      </c>
      <c r="B185" s="285" t="s">
        <v>191</v>
      </c>
      <c r="C185" s="286">
        <v>22622</v>
      </c>
      <c r="D185" s="286">
        <v>4322</v>
      </c>
      <c r="E185" s="286">
        <v>1843.5</v>
      </c>
      <c r="F185" s="286">
        <v>475</v>
      </c>
      <c r="G185" s="286">
        <v>18270</v>
      </c>
      <c r="H185" s="286">
        <v>86.5</v>
      </c>
      <c r="I185" s="286">
        <v>451.2</v>
      </c>
      <c r="J185" s="286">
        <v>0</v>
      </c>
      <c r="K185" s="286">
        <v>0</v>
      </c>
      <c r="L185" s="286">
        <v>0</v>
      </c>
      <c r="M185" s="286">
        <v>5.19999999999993</v>
      </c>
      <c r="N185" s="286">
        <v>9876</v>
      </c>
      <c r="O185" s="286">
        <v>86</v>
      </c>
      <c r="P185" s="286">
        <v>7524.8549999999996</v>
      </c>
      <c r="Q185" s="286">
        <v>7</v>
      </c>
    </row>
    <row r="186" spans="1:17" x14ac:dyDescent="0.2">
      <c r="A186" s="285">
        <v>263</v>
      </c>
      <c r="B186" s="285" t="s">
        <v>193</v>
      </c>
      <c r="C186" s="286">
        <v>24693</v>
      </c>
      <c r="D186" s="286">
        <v>4948</v>
      </c>
      <c r="E186" s="286">
        <v>1673.1</v>
      </c>
      <c r="F186" s="286">
        <v>470</v>
      </c>
      <c r="G186" s="286">
        <v>17850</v>
      </c>
      <c r="H186" s="286">
        <v>0</v>
      </c>
      <c r="I186" s="286">
        <v>0</v>
      </c>
      <c r="J186" s="286">
        <v>0</v>
      </c>
      <c r="K186" s="286">
        <v>0</v>
      </c>
      <c r="L186" s="286">
        <v>0</v>
      </c>
      <c r="M186" s="286">
        <v>0</v>
      </c>
      <c r="N186" s="286">
        <v>6585</v>
      </c>
      <c r="O186" s="286">
        <v>961</v>
      </c>
      <c r="P186" s="286">
        <v>5063.634</v>
      </c>
      <c r="Q186" s="286">
        <v>14</v>
      </c>
    </row>
    <row r="187" spans="1:17" x14ac:dyDescent="0.2">
      <c r="A187" s="285">
        <v>1641</v>
      </c>
      <c r="B187" s="285" t="s">
        <v>194</v>
      </c>
      <c r="C187" s="286">
        <v>23716</v>
      </c>
      <c r="D187" s="286">
        <v>3566</v>
      </c>
      <c r="E187" s="286">
        <v>1938.7</v>
      </c>
      <c r="F187" s="286">
        <v>315</v>
      </c>
      <c r="G187" s="286">
        <v>20720</v>
      </c>
      <c r="H187" s="286">
        <v>460.98</v>
      </c>
      <c r="I187" s="286">
        <v>0</v>
      </c>
      <c r="J187" s="286">
        <v>0</v>
      </c>
      <c r="K187" s="286">
        <v>0</v>
      </c>
      <c r="L187" s="286">
        <v>0</v>
      </c>
      <c r="M187" s="286">
        <v>0</v>
      </c>
      <c r="N187" s="286">
        <v>4567</v>
      </c>
      <c r="O187" s="286">
        <v>1245</v>
      </c>
      <c r="P187" s="286">
        <v>5254.0510000000004</v>
      </c>
      <c r="Q187" s="286">
        <v>9</v>
      </c>
    </row>
    <row r="188" spans="1:17" x14ac:dyDescent="0.2">
      <c r="A188" s="285">
        <v>556</v>
      </c>
      <c r="B188" s="285" t="s">
        <v>195</v>
      </c>
      <c r="C188" s="286">
        <v>32768</v>
      </c>
      <c r="D188" s="286">
        <v>6263</v>
      </c>
      <c r="E188" s="286">
        <v>3052.6</v>
      </c>
      <c r="F188" s="286">
        <v>4990</v>
      </c>
      <c r="G188" s="286">
        <v>31140</v>
      </c>
      <c r="H188" s="286">
        <v>140.58000000000001</v>
      </c>
      <c r="I188" s="286">
        <v>732</v>
      </c>
      <c r="J188" s="286">
        <v>0</v>
      </c>
      <c r="K188" s="286">
        <v>0</v>
      </c>
      <c r="L188" s="286">
        <v>0</v>
      </c>
      <c r="M188" s="286">
        <v>0</v>
      </c>
      <c r="N188" s="286">
        <v>845</v>
      </c>
      <c r="O188" s="286">
        <v>167</v>
      </c>
      <c r="P188" s="286">
        <v>29995.745999999999</v>
      </c>
      <c r="Q188" s="286">
        <v>1</v>
      </c>
    </row>
    <row r="189" spans="1:17" x14ac:dyDescent="0.2">
      <c r="A189" s="285">
        <v>935</v>
      </c>
      <c r="B189" s="285" t="s">
        <v>196</v>
      </c>
      <c r="C189" s="286">
        <v>121565</v>
      </c>
      <c r="D189" s="286">
        <v>15968</v>
      </c>
      <c r="E189" s="286">
        <v>14342.8</v>
      </c>
      <c r="F189" s="286">
        <v>5495</v>
      </c>
      <c r="G189" s="286">
        <v>135800</v>
      </c>
      <c r="H189" s="286">
        <v>2801.92</v>
      </c>
      <c r="I189" s="286">
        <v>4352</v>
      </c>
      <c r="J189" s="286">
        <v>0</v>
      </c>
      <c r="K189" s="286">
        <v>0</v>
      </c>
      <c r="L189" s="286">
        <v>0</v>
      </c>
      <c r="M189" s="286">
        <v>0</v>
      </c>
      <c r="N189" s="286">
        <v>5562</v>
      </c>
      <c r="O189" s="286">
        <v>450</v>
      </c>
      <c r="P189" s="286">
        <v>158526.704</v>
      </c>
      <c r="Q189" s="286">
        <v>2</v>
      </c>
    </row>
    <row r="190" spans="1:17" x14ac:dyDescent="0.2">
      <c r="A190" s="285">
        <v>420</v>
      </c>
      <c r="B190" s="285" t="s">
        <v>198</v>
      </c>
      <c r="C190" s="286">
        <v>44809</v>
      </c>
      <c r="D190" s="286">
        <v>9107</v>
      </c>
      <c r="E190" s="286">
        <v>3526.1</v>
      </c>
      <c r="F190" s="286">
        <v>1290</v>
      </c>
      <c r="G190" s="286">
        <v>39680</v>
      </c>
      <c r="H190" s="286">
        <v>0</v>
      </c>
      <c r="I190" s="286">
        <v>289.60000000000002</v>
      </c>
      <c r="J190" s="286">
        <v>0</v>
      </c>
      <c r="K190" s="286">
        <v>0</v>
      </c>
      <c r="L190" s="286">
        <v>0</v>
      </c>
      <c r="M190" s="286">
        <v>0</v>
      </c>
      <c r="N190" s="286">
        <v>12107</v>
      </c>
      <c r="O190" s="286">
        <v>610</v>
      </c>
      <c r="P190" s="286">
        <v>10469.937</v>
      </c>
      <c r="Q190" s="286">
        <v>20</v>
      </c>
    </row>
    <row r="191" spans="1:17" x14ac:dyDescent="0.2">
      <c r="A191" s="285">
        <v>938</v>
      </c>
      <c r="B191" s="285" t="s">
        <v>199</v>
      </c>
      <c r="C191" s="286">
        <v>18923</v>
      </c>
      <c r="D191" s="286">
        <v>3089</v>
      </c>
      <c r="E191" s="286">
        <v>1458.3</v>
      </c>
      <c r="F191" s="286">
        <v>240</v>
      </c>
      <c r="G191" s="286">
        <v>15200</v>
      </c>
      <c r="H191" s="286">
        <v>0</v>
      </c>
      <c r="I191" s="286">
        <v>1139.2</v>
      </c>
      <c r="J191" s="286">
        <v>0</v>
      </c>
      <c r="K191" s="286">
        <v>0</v>
      </c>
      <c r="L191" s="286">
        <v>0</v>
      </c>
      <c r="M191" s="286">
        <v>176.6</v>
      </c>
      <c r="N191" s="286">
        <v>2671</v>
      </c>
      <c r="O191" s="286">
        <v>98</v>
      </c>
      <c r="P191" s="286">
        <v>5375.8320000000003</v>
      </c>
      <c r="Q191" s="286">
        <v>7</v>
      </c>
    </row>
    <row r="192" spans="1:17" x14ac:dyDescent="0.2">
      <c r="A192" s="285">
        <v>1948</v>
      </c>
      <c r="B192" s="285" t="s">
        <v>676</v>
      </c>
      <c r="C192" s="286">
        <v>80815</v>
      </c>
      <c r="D192" s="286">
        <v>15799</v>
      </c>
      <c r="E192" s="286">
        <v>5648</v>
      </c>
      <c r="F192" s="286">
        <v>3480</v>
      </c>
      <c r="G192" s="286">
        <v>76690</v>
      </c>
      <c r="H192" s="286">
        <v>1646.58</v>
      </c>
      <c r="I192" s="286">
        <v>3528</v>
      </c>
      <c r="J192" s="286">
        <v>0</v>
      </c>
      <c r="K192" s="286">
        <v>0</v>
      </c>
      <c r="L192" s="286">
        <v>0</v>
      </c>
      <c r="M192" s="286">
        <v>0</v>
      </c>
      <c r="N192" s="286">
        <v>18401</v>
      </c>
      <c r="O192" s="286">
        <v>151</v>
      </c>
      <c r="P192" s="286">
        <v>34545</v>
      </c>
      <c r="Q192" s="286">
        <v>19</v>
      </c>
    </row>
    <row r="193" spans="1:17" x14ac:dyDescent="0.2">
      <c r="A193" s="285">
        <v>119</v>
      </c>
      <c r="B193" s="285" t="s">
        <v>201</v>
      </c>
      <c r="C193" s="286">
        <v>33564</v>
      </c>
      <c r="D193" s="286">
        <v>6974</v>
      </c>
      <c r="E193" s="286">
        <v>3213.5</v>
      </c>
      <c r="F193" s="286">
        <v>1190</v>
      </c>
      <c r="G193" s="286">
        <v>37730</v>
      </c>
      <c r="H193" s="286">
        <v>787</v>
      </c>
      <c r="I193" s="286">
        <v>2878.4</v>
      </c>
      <c r="J193" s="286">
        <v>0</v>
      </c>
      <c r="K193" s="286">
        <v>0</v>
      </c>
      <c r="L193" s="286">
        <v>0</v>
      </c>
      <c r="M193" s="286">
        <v>47.199999999999797</v>
      </c>
      <c r="N193" s="286">
        <v>5546</v>
      </c>
      <c r="O193" s="286">
        <v>156</v>
      </c>
      <c r="P193" s="286">
        <v>20415.25</v>
      </c>
      <c r="Q193" s="286">
        <v>5</v>
      </c>
    </row>
    <row r="194" spans="1:17" x14ac:dyDescent="0.2">
      <c r="A194" s="285">
        <v>687</v>
      </c>
      <c r="B194" s="285" t="s">
        <v>202</v>
      </c>
      <c r="C194" s="286">
        <v>48544</v>
      </c>
      <c r="D194" s="286">
        <v>9495</v>
      </c>
      <c r="E194" s="286">
        <v>4970.6000000000004</v>
      </c>
      <c r="F194" s="286">
        <v>2515</v>
      </c>
      <c r="G194" s="286">
        <v>54340</v>
      </c>
      <c r="H194" s="286">
        <v>1667.04</v>
      </c>
      <c r="I194" s="286">
        <v>3497.6</v>
      </c>
      <c r="J194" s="286">
        <v>0</v>
      </c>
      <c r="K194" s="286">
        <v>0</v>
      </c>
      <c r="L194" s="286">
        <v>0</v>
      </c>
      <c r="M194" s="286">
        <v>0</v>
      </c>
      <c r="N194" s="286">
        <v>4837</v>
      </c>
      <c r="O194" s="286">
        <v>467</v>
      </c>
      <c r="P194" s="286">
        <v>41930.243999999999</v>
      </c>
      <c r="Q194" s="286">
        <v>4</v>
      </c>
    </row>
    <row r="195" spans="1:17" x14ac:dyDescent="0.2">
      <c r="A195" s="285">
        <v>1731</v>
      </c>
      <c r="B195" s="285" t="s">
        <v>203</v>
      </c>
      <c r="C195" s="286">
        <v>33178</v>
      </c>
      <c r="D195" s="286">
        <v>6201</v>
      </c>
      <c r="E195" s="286">
        <v>2564</v>
      </c>
      <c r="F195" s="286">
        <v>415</v>
      </c>
      <c r="G195" s="286">
        <v>29740</v>
      </c>
      <c r="H195" s="286">
        <v>0</v>
      </c>
      <c r="I195" s="286">
        <v>571.20000000000005</v>
      </c>
      <c r="J195" s="286">
        <v>0</v>
      </c>
      <c r="K195" s="286">
        <v>0</v>
      </c>
      <c r="L195" s="286">
        <v>0</v>
      </c>
      <c r="M195" s="286">
        <v>0</v>
      </c>
      <c r="N195" s="286">
        <v>34066</v>
      </c>
      <c r="O195" s="286">
        <v>522</v>
      </c>
      <c r="P195" s="286">
        <v>6472.14</v>
      </c>
      <c r="Q195" s="286">
        <v>29</v>
      </c>
    </row>
    <row r="196" spans="1:17" x14ac:dyDescent="0.2">
      <c r="A196" s="285">
        <v>1842</v>
      </c>
      <c r="B196" s="285" t="s">
        <v>204</v>
      </c>
      <c r="C196" s="286">
        <v>19391</v>
      </c>
      <c r="D196" s="286">
        <v>4144</v>
      </c>
      <c r="E196" s="286">
        <v>776.9</v>
      </c>
      <c r="F196" s="286">
        <v>660</v>
      </c>
      <c r="G196" s="286">
        <v>9870</v>
      </c>
      <c r="H196" s="286">
        <v>0</v>
      </c>
      <c r="I196" s="286">
        <v>0</v>
      </c>
      <c r="J196" s="286">
        <v>0</v>
      </c>
      <c r="K196" s="286">
        <v>0</v>
      </c>
      <c r="L196" s="286">
        <v>0</v>
      </c>
      <c r="M196" s="286">
        <v>0</v>
      </c>
      <c r="N196" s="286">
        <v>4722</v>
      </c>
      <c r="O196" s="286">
        <v>216</v>
      </c>
      <c r="P196" s="286">
        <v>10524.441999999999</v>
      </c>
      <c r="Q196" s="286">
        <v>12</v>
      </c>
    </row>
    <row r="197" spans="1:17" x14ac:dyDescent="0.2">
      <c r="A197" s="285">
        <v>1952</v>
      </c>
      <c r="B197" s="285" t="s">
        <v>680</v>
      </c>
      <c r="C197" s="286">
        <v>60899</v>
      </c>
      <c r="D197" s="286">
        <v>11331</v>
      </c>
      <c r="E197" s="286">
        <v>7119.5</v>
      </c>
      <c r="F197" s="286">
        <v>3815</v>
      </c>
      <c r="G197" s="286">
        <v>57470</v>
      </c>
      <c r="H197" s="286">
        <v>380.16</v>
      </c>
      <c r="I197" s="286">
        <v>1336</v>
      </c>
      <c r="J197" s="286">
        <v>0</v>
      </c>
      <c r="K197" s="286">
        <v>0</v>
      </c>
      <c r="L197" s="286">
        <v>0</v>
      </c>
      <c r="M197" s="286">
        <v>0</v>
      </c>
      <c r="N197" s="286">
        <v>27788</v>
      </c>
      <c r="O197" s="286">
        <v>1789</v>
      </c>
      <c r="P197" s="286">
        <v>24562.134999999998</v>
      </c>
      <c r="Q197" s="286">
        <v>23</v>
      </c>
    </row>
    <row r="198" spans="1:17" x14ac:dyDescent="0.2">
      <c r="A198" s="285">
        <v>815</v>
      </c>
      <c r="B198" s="285" t="s">
        <v>205</v>
      </c>
      <c r="C198" s="286">
        <v>10891</v>
      </c>
      <c r="D198" s="286">
        <v>1968</v>
      </c>
      <c r="E198" s="286">
        <v>875.5</v>
      </c>
      <c r="F198" s="286">
        <v>135</v>
      </c>
      <c r="G198" s="286">
        <v>8360</v>
      </c>
      <c r="H198" s="286">
        <v>0</v>
      </c>
      <c r="I198" s="286">
        <v>352.8</v>
      </c>
      <c r="J198" s="286">
        <v>0</v>
      </c>
      <c r="K198" s="286">
        <v>0</v>
      </c>
      <c r="L198" s="286">
        <v>0</v>
      </c>
      <c r="M198" s="286">
        <v>0</v>
      </c>
      <c r="N198" s="286">
        <v>5221</v>
      </c>
      <c r="O198" s="286">
        <v>97</v>
      </c>
      <c r="P198" s="286">
        <v>1469.4749999999999</v>
      </c>
      <c r="Q198" s="286">
        <v>6</v>
      </c>
    </row>
    <row r="199" spans="1:17" x14ac:dyDescent="0.2">
      <c r="A199" s="285">
        <v>1709</v>
      </c>
      <c r="B199" s="285" t="s">
        <v>207</v>
      </c>
      <c r="C199" s="286">
        <v>36961</v>
      </c>
      <c r="D199" s="286">
        <v>6992</v>
      </c>
      <c r="E199" s="286">
        <v>2844.4</v>
      </c>
      <c r="F199" s="286">
        <v>1140</v>
      </c>
      <c r="G199" s="286">
        <v>29930</v>
      </c>
      <c r="H199" s="286">
        <v>186.12</v>
      </c>
      <c r="I199" s="286">
        <v>873.6</v>
      </c>
      <c r="J199" s="286">
        <v>0</v>
      </c>
      <c r="K199" s="286">
        <v>0</v>
      </c>
      <c r="L199" s="286">
        <v>0</v>
      </c>
      <c r="M199" s="286">
        <v>436.4</v>
      </c>
      <c r="N199" s="286">
        <v>15922</v>
      </c>
      <c r="O199" s="286">
        <v>2481</v>
      </c>
      <c r="P199" s="286">
        <v>12419.621999999999</v>
      </c>
      <c r="Q199" s="286">
        <v>20</v>
      </c>
    </row>
    <row r="200" spans="1:17" x14ac:dyDescent="0.2">
      <c r="A200" s="285">
        <v>1978</v>
      </c>
      <c r="B200" s="285" t="s">
        <v>692</v>
      </c>
      <c r="C200" s="286">
        <v>43858</v>
      </c>
      <c r="D200" s="286">
        <v>10157</v>
      </c>
      <c r="E200" s="286">
        <v>2197.5</v>
      </c>
      <c r="F200" s="286">
        <v>620</v>
      </c>
      <c r="G200" s="286">
        <v>28710</v>
      </c>
      <c r="H200" s="286">
        <v>0</v>
      </c>
      <c r="I200" s="286">
        <v>0</v>
      </c>
      <c r="J200" s="286">
        <v>0</v>
      </c>
      <c r="K200" s="286">
        <v>0</v>
      </c>
      <c r="L200" s="286">
        <v>0</v>
      </c>
      <c r="M200" s="286">
        <v>0</v>
      </c>
      <c r="N200" s="286">
        <v>18146</v>
      </c>
      <c r="O200" s="286">
        <v>1012</v>
      </c>
      <c r="P200" s="286">
        <v>6745.05</v>
      </c>
      <c r="Q200" s="286">
        <v>28</v>
      </c>
    </row>
    <row r="201" spans="1:17" x14ac:dyDescent="0.2">
      <c r="A201" s="285">
        <v>1955</v>
      </c>
      <c r="B201" s="285" t="s">
        <v>208</v>
      </c>
      <c r="C201" s="286">
        <v>36026</v>
      </c>
      <c r="D201" s="286">
        <v>6318</v>
      </c>
      <c r="E201" s="286">
        <v>3293.6</v>
      </c>
      <c r="F201" s="286">
        <v>850</v>
      </c>
      <c r="G201" s="286">
        <v>33400</v>
      </c>
      <c r="H201" s="286">
        <v>1267.96</v>
      </c>
      <c r="I201" s="286">
        <v>392.8</v>
      </c>
      <c r="J201" s="286">
        <v>0</v>
      </c>
      <c r="K201" s="286">
        <v>0</v>
      </c>
      <c r="L201" s="286">
        <v>0</v>
      </c>
      <c r="M201" s="286">
        <v>0</v>
      </c>
      <c r="N201" s="286">
        <v>10568</v>
      </c>
      <c r="O201" s="286">
        <v>96</v>
      </c>
      <c r="P201" s="286">
        <v>12402.776</v>
      </c>
      <c r="Q201" s="286">
        <v>10</v>
      </c>
    </row>
    <row r="202" spans="1:17" x14ac:dyDescent="0.2">
      <c r="A202" s="285">
        <v>335</v>
      </c>
      <c r="B202" s="285" t="s">
        <v>209</v>
      </c>
      <c r="C202" s="286">
        <v>13996</v>
      </c>
      <c r="D202" s="286">
        <v>3129</v>
      </c>
      <c r="E202" s="286">
        <v>679.6</v>
      </c>
      <c r="F202" s="286">
        <v>455</v>
      </c>
      <c r="G202" s="286">
        <v>9910</v>
      </c>
      <c r="H202" s="286">
        <v>0</v>
      </c>
      <c r="I202" s="286">
        <v>0</v>
      </c>
      <c r="J202" s="286">
        <v>0</v>
      </c>
      <c r="K202" s="286">
        <v>0</v>
      </c>
      <c r="L202" s="286">
        <v>0</v>
      </c>
      <c r="M202" s="286">
        <v>0</v>
      </c>
      <c r="N202" s="286">
        <v>3759</v>
      </c>
      <c r="O202" s="286">
        <v>61</v>
      </c>
      <c r="P202" s="286">
        <v>4305.7079999999996</v>
      </c>
      <c r="Q202" s="286">
        <v>4</v>
      </c>
    </row>
    <row r="203" spans="1:17" x14ac:dyDescent="0.2">
      <c r="A203" s="285">
        <v>944</v>
      </c>
      <c r="B203" s="285" t="s">
        <v>210</v>
      </c>
      <c r="C203" s="286">
        <v>7806</v>
      </c>
      <c r="D203" s="286">
        <v>1298</v>
      </c>
      <c r="E203" s="286">
        <v>464</v>
      </c>
      <c r="F203" s="286">
        <v>120</v>
      </c>
      <c r="G203" s="286">
        <v>5850</v>
      </c>
      <c r="H203" s="286">
        <v>0</v>
      </c>
      <c r="I203" s="286">
        <v>206.4</v>
      </c>
      <c r="J203" s="286">
        <v>0</v>
      </c>
      <c r="K203" s="286">
        <v>0</v>
      </c>
      <c r="L203" s="286">
        <v>0</v>
      </c>
      <c r="M203" s="286">
        <v>0</v>
      </c>
      <c r="N203" s="286">
        <v>1739</v>
      </c>
      <c r="O203" s="286">
        <v>142</v>
      </c>
      <c r="P203" s="286">
        <v>1551.84</v>
      </c>
      <c r="Q203" s="286">
        <v>4</v>
      </c>
    </row>
    <row r="204" spans="1:17" x14ac:dyDescent="0.2">
      <c r="A204" s="285">
        <v>1740</v>
      </c>
      <c r="B204" s="285" t="s">
        <v>213</v>
      </c>
      <c r="C204" s="286">
        <v>24034</v>
      </c>
      <c r="D204" s="286">
        <v>6043</v>
      </c>
      <c r="E204" s="286">
        <v>1479.7</v>
      </c>
      <c r="F204" s="286">
        <v>405</v>
      </c>
      <c r="G204" s="286">
        <v>18550</v>
      </c>
      <c r="H204" s="286">
        <v>219.76</v>
      </c>
      <c r="I204" s="286">
        <v>1091.2</v>
      </c>
      <c r="J204" s="286">
        <v>0</v>
      </c>
      <c r="K204" s="286">
        <v>0</v>
      </c>
      <c r="L204" s="286">
        <v>0</v>
      </c>
      <c r="M204" s="286">
        <v>0</v>
      </c>
      <c r="N204" s="286">
        <v>5992</v>
      </c>
      <c r="O204" s="286">
        <v>754</v>
      </c>
      <c r="P204" s="286">
        <v>3978.3539999999998</v>
      </c>
      <c r="Q204" s="286">
        <v>11</v>
      </c>
    </row>
    <row r="205" spans="1:17" x14ac:dyDescent="0.2">
      <c r="A205" s="285">
        <v>946</v>
      </c>
      <c r="B205" s="285" t="s">
        <v>215</v>
      </c>
      <c r="C205" s="286">
        <v>17001</v>
      </c>
      <c r="D205" s="286">
        <v>2925</v>
      </c>
      <c r="E205" s="286">
        <v>1326.6</v>
      </c>
      <c r="F205" s="286">
        <v>220</v>
      </c>
      <c r="G205" s="286">
        <v>15480</v>
      </c>
      <c r="H205" s="286">
        <v>0</v>
      </c>
      <c r="I205" s="286">
        <v>0</v>
      </c>
      <c r="J205" s="286">
        <v>0</v>
      </c>
      <c r="K205" s="286">
        <v>0</v>
      </c>
      <c r="L205" s="286">
        <v>0</v>
      </c>
      <c r="M205" s="286">
        <v>0</v>
      </c>
      <c r="N205" s="286">
        <v>9989</v>
      </c>
      <c r="O205" s="286">
        <v>190</v>
      </c>
      <c r="P205" s="286">
        <v>4790.8339999999998</v>
      </c>
      <c r="Q205" s="286">
        <v>8</v>
      </c>
    </row>
    <row r="206" spans="1:17" x14ac:dyDescent="0.2">
      <c r="A206" s="285">
        <v>356</v>
      </c>
      <c r="B206" s="285" t="s">
        <v>217</v>
      </c>
      <c r="C206" s="286">
        <v>63036</v>
      </c>
      <c r="D206" s="286">
        <v>11820</v>
      </c>
      <c r="E206" s="286">
        <v>5116</v>
      </c>
      <c r="F206" s="286">
        <v>6925</v>
      </c>
      <c r="G206" s="286">
        <v>67050</v>
      </c>
      <c r="H206" s="286">
        <v>508.86</v>
      </c>
      <c r="I206" s="286">
        <v>4430.3999999999996</v>
      </c>
      <c r="J206" s="286">
        <v>0</v>
      </c>
      <c r="K206" s="286">
        <v>0</v>
      </c>
      <c r="L206" s="286">
        <v>0</v>
      </c>
      <c r="M206" s="286">
        <v>0</v>
      </c>
      <c r="N206" s="286">
        <v>2323</v>
      </c>
      <c r="O206" s="286">
        <v>241</v>
      </c>
      <c r="P206" s="286">
        <v>55883</v>
      </c>
      <c r="Q206" s="286">
        <v>1</v>
      </c>
    </row>
    <row r="207" spans="1:17" x14ac:dyDescent="0.2">
      <c r="A207" s="285">
        <v>569</v>
      </c>
      <c r="B207" s="285" t="s">
        <v>218</v>
      </c>
      <c r="C207" s="286">
        <v>28628</v>
      </c>
      <c r="D207" s="286">
        <v>5586</v>
      </c>
      <c r="E207" s="286">
        <v>1588.1</v>
      </c>
      <c r="F207" s="286">
        <v>765</v>
      </c>
      <c r="G207" s="286">
        <v>21970</v>
      </c>
      <c r="H207" s="286">
        <v>0</v>
      </c>
      <c r="I207" s="286">
        <v>240.8</v>
      </c>
      <c r="J207" s="286">
        <v>0</v>
      </c>
      <c r="K207" s="286">
        <v>0</v>
      </c>
      <c r="L207" s="286">
        <v>0</v>
      </c>
      <c r="M207" s="286">
        <v>21.6</v>
      </c>
      <c r="N207" s="286">
        <v>7807</v>
      </c>
      <c r="O207" s="286">
        <v>1310</v>
      </c>
      <c r="P207" s="286">
        <v>6081.6390000000001</v>
      </c>
      <c r="Q207" s="286">
        <v>15</v>
      </c>
    </row>
    <row r="208" spans="1:17" x14ac:dyDescent="0.2">
      <c r="A208" s="285">
        <v>267</v>
      </c>
      <c r="B208" s="285" t="s">
        <v>219</v>
      </c>
      <c r="C208" s="286">
        <v>42943</v>
      </c>
      <c r="D208" s="286">
        <v>9731</v>
      </c>
      <c r="E208" s="286">
        <v>2685.8</v>
      </c>
      <c r="F208" s="286">
        <v>1895</v>
      </c>
      <c r="G208" s="286">
        <v>38220</v>
      </c>
      <c r="H208" s="286">
        <v>680.54</v>
      </c>
      <c r="I208" s="286">
        <v>2182.4</v>
      </c>
      <c r="J208" s="286">
        <v>0</v>
      </c>
      <c r="K208" s="286">
        <v>0</v>
      </c>
      <c r="L208" s="286">
        <v>0</v>
      </c>
      <c r="M208" s="286">
        <v>255.2</v>
      </c>
      <c r="N208" s="286">
        <v>6934</v>
      </c>
      <c r="O208" s="286">
        <v>270</v>
      </c>
      <c r="P208" s="286">
        <v>19606.784</v>
      </c>
      <c r="Q208" s="286">
        <v>10</v>
      </c>
    </row>
    <row r="209" spans="1:17" x14ac:dyDescent="0.2">
      <c r="A209" s="285">
        <v>268</v>
      </c>
      <c r="B209" s="285" t="s">
        <v>220</v>
      </c>
      <c r="C209" s="286">
        <v>176731</v>
      </c>
      <c r="D209" s="286">
        <v>29173</v>
      </c>
      <c r="E209" s="286">
        <v>21383</v>
      </c>
      <c r="F209" s="286">
        <v>14935</v>
      </c>
      <c r="G209" s="286">
        <v>207230</v>
      </c>
      <c r="H209" s="286">
        <v>5166.72</v>
      </c>
      <c r="I209" s="286">
        <v>11581.6</v>
      </c>
      <c r="J209" s="286">
        <v>0</v>
      </c>
      <c r="K209" s="286">
        <v>0</v>
      </c>
      <c r="L209" s="286">
        <v>0</v>
      </c>
      <c r="M209" s="286">
        <v>0</v>
      </c>
      <c r="N209" s="286">
        <v>5259</v>
      </c>
      <c r="O209" s="286">
        <v>503</v>
      </c>
      <c r="P209" s="286">
        <v>206381.7</v>
      </c>
      <c r="Q209" s="286">
        <v>4</v>
      </c>
    </row>
    <row r="210" spans="1:17" x14ac:dyDescent="0.2">
      <c r="A210" s="285">
        <v>1930</v>
      </c>
      <c r="B210" s="285" t="s">
        <v>626</v>
      </c>
      <c r="C210" s="286">
        <v>84797</v>
      </c>
      <c r="D210" s="286">
        <v>15911</v>
      </c>
      <c r="E210" s="286">
        <v>7615.4</v>
      </c>
      <c r="F210" s="286">
        <v>8640</v>
      </c>
      <c r="G210" s="286">
        <v>88330</v>
      </c>
      <c r="H210" s="286">
        <v>1611.64</v>
      </c>
      <c r="I210" s="286">
        <v>3625.6</v>
      </c>
      <c r="J210" s="286">
        <v>0</v>
      </c>
      <c r="K210" s="286">
        <v>0</v>
      </c>
      <c r="L210" s="286">
        <v>0</v>
      </c>
      <c r="M210" s="286">
        <v>0</v>
      </c>
      <c r="N210" s="286">
        <v>7338</v>
      </c>
      <c r="O210" s="286">
        <v>1041</v>
      </c>
      <c r="P210" s="286">
        <v>80287.664000000004</v>
      </c>
      <c r="Q210" s="286">
        <v>6</v>
      </c>
    </row>
    <row r="211" spans="1:17" x14ac:dyDescent="0.2">
      <c r="A211" s="285">
        <v>1970</v>
      </c>
      <c r="B211" s="285" t="s">
        <v>688</v>
      </c>
      <c r="C211" s="286">
        <v>45181</v>
      </c>
      <c r="D211" s="286">
        <v>9574</v>
      </c>
      <c r="E211" s="286">
        <v>4866.7</v>
      </c>
      <c r="F211" s="286">
        <v>510</v>
      </c>
      <c r="G211" s="286">
        <v>42150</v>
      </c>
      <c r="H211" s="286">
        <v>795.96</v>
      </c>
      <c r="I211" s="286">
        <v>1959.2</v>
      </c>
      <c r="J211" s="286">
        <v>0</v>
      </c>
      <c r="K211" s="286">
        <v>0</v>
      </c>
      <c r="L211" s="286">
        <v>0</v>
      </c>
      <c r="M211" s="286">
        <v>0</v>
      </c>
      <c r="N211" s="286">
        <v>37881</v>
      </c>
      <c r="O211" s="286">
        <v>1780</v>
      </c>
      <c r="P211" s="286">
        <v>9780.98</v>
      </c>
      <c r="Q211" s="286">
        <v>38</v>
      </c>
    </row>
    <row r="212" spans="1:17" x14ac:dyDescent="0.2">
      <c r="A212" s="285">
        <v>1695</v>
      </c>
      <c r="B212" s="285" t="s">
        <v>221</v>
      </c>
      <c r="C212" s="286">
        <v>7308</v>
      </c>
      <c r="D212" s="286">
        <v>1140</v>
      </c>
      <c r="E212" s="286">
        <v>485.6</v>
      </c>
      <c r="F212" s="286">
        <v>95</v>
      </c>
      <c r="G212" s="286">
        <v>5150</v>
      </c>
      <c r="H212" s="286">
        <v>89.96</v>
      </c>
      <c r="I212" s="286">
        <v>0</v>
      </c>
      <c r="J212" s="286">
        <v>0</v>
      </c>
      <c r="K212" s="286">
        <v>0</v>
      </c>
      <c r="L212" s="286">
        <v>0</v>
      </c>
      <c r="M212" s="286">
        <v>0</v>
      </c>
      <c r="N212" s="286">
        <v>8598</v>
      </c>
      <c r="O212" s="286">
        <v>721</v>
      </c>
      <c r="P212" s="286">
        <v>1439.0360000000001</v>
      </c>
      <c r="Q212" s="286">
        <v>13</v>
      </c>
    </row>
    <row r="213" spans="1:17" x14ac:dyDescent="0.2">
      <c r="A213" s="285">
        <v>1699</v>
      </c>
      <c r="B213" s="285" t="s">
        <v>222</v>
      </c>
      <c r="C213" s="286">
        <v>31290</v>
      </c>
      <c r="D213" s="286">
        <v>5821</v>
      </c>
      <c r="E213" s="286">
        <v>3052</v>
      </c>
      <c r="F213" s="286">
        <v>500</v>
      </c>
      <c r="G213" s="286">
        <v>27800</v>
      </c>
      <c r="H213" s="286">
        <v>659.12</v>
      </c>
      <c r="I213" s="286">
        <v>484.8</v>
      </c>
      <c r="J213" s="286">
        <v>0</v>
      </c>
      <c r="K213" s="286">
        <v>0</v>
      </c>
      <c r="L213" s="286">
        <v>0</v>
      </c>
      <c r="M213" s="286">
        <v>151.69999999999999</v>
      </c>
      <c r="N213" s="286">
        <v>19905</v>
      </c>
      <c r="O213" s="286">
        <v>625</v>
      </c>
      <c r="P213" s="286">
        <v>10203.9</v>
      </c>
      <c r="Q213" s="286">
        <v>19</v>
      </c>
    </row>
    <row r="214" spans="1:17" x14ac:dyDescent="0.2">
      <c r="A214" s="285">
        <v>171</v>
      </c>
      <c r="B214" s="285" t="s">
        <v>223</v>
      </c>
      <c r="C214" s="286">
        <v>46849</v>
      </c>
      <c r="D214" s="286">
        <v>10727</v>
      </c>
      <c r="E214" s="286">
        <v>3804.2</v>
      </c>
      <c r="F214" s="286">
        <v>1915</v>
      </c>
      <c r="G214" s="286">
        <v>45090</v>
      </c>
      <c r="H214" s="286">
        <v>1752.52</v>
      </c>
      <c r="I214" s="286">
        <v>2605.6</v>
      </c>
      <c r="J214" s="286">
        <v>0</v>
      </c>
      <c r="K214" s="286">
        <v>0</v>
      </c>
      <c r="L214" s="286">
        <v>0</v>
      </c>
      <c r="M214" s="286">
        <v>0</v>
      </c>
      <c r="N214" s="286">
        <v>45798</v>
      </c>
      <c r="O214" s="286">
        <v>2912</v>
      </c>
      <c r="P214" s="286">
        <v>15048.227999999999</v>
      </c>
      <c r="Q214" s="286">
        <v>15</v>
      </c>
    </row>
    <row r="215" spans="1:17" x14ac:dyDescent="0.2">
      <c r="A215" s="285">
        <v>575</v>
      </c>
      <c r="B215" s="285" t="s">
        <v>224</v>
      </c>
      <c r="C215" s="286">
        <v>42859</v>
      </c>
      <c r="D215" s="286">
        <v>7896</v>
      </c>
      <c r="E215" s="286">
        <v>3224.8</v>
      </c>
      <c r="F215" s="286">
        <v>1075</v>
      </c>
      <c r="G215" s="286">
        <v>36290</v>
      </c>
      <c r="H215" s="286">
        <v>688.54</v>
      </c>
      <c r="I215" s="286">
        <v>1874.4</v>
      </c>
      <c r="J215" s="286">
        <v>0</v>
      </c>
      <c r="K215" s="286">
        <v>0</v>
      </c>
      <c r="L215" s="286">
        <v>0</v>
      </c>
      <c r="M215" s="286">
        <v>0</v>
      </c>
      <c r="N215" s="286">
        <v>5838</v>
      </c>
      <c r="O215" s="286">
        <v>102</v>
      </c>
      <c r="P215" s="286">
        <v>30921.707999999999</v>
      </c>
      <c r="Q215" s="286">
        <v>7</v>
      </c>
    </row>
    <row r="216" spans="1:17" x14ac:dyDescent="0.2">
      <c r="A216" s="285">
        <v>820</v>
      </c>
      <c r="B216" s="285" t="s">
        <v>226</v>
      </c>
      <c r="C216" s="286">
        <v>23186</v>
      </c>
      <c r="D216" s="286">
        <v>4363</v>
      </c>
      <c r="E216" s="286">
        <v>1023.2</v>
      </c>
      <c r="F216" s="286">
        <v>435</v>
      </c>
      <c r="G216" s="286">
        <v>19320</v>
      </c>
      <c r="H216" s="286">
        <v>0</v>
      </c>
      <c r="I216" s="286">
        <v>443.2</v>
      </c>
      <c r="J216" s="286">
        <v>0</v>
      </c>
      <c r="K216" s="286">
        <v>0</v>
      </c>
      <c r="L216" s="286">
        <v>0</v>
      </c>
      <c r="M216" s="286">
        <v>0</v>
      </c>
      <c r="N216" s="286">
        <v>3362</v>
      </c>
      <c r="O216" s="286">
        <v>32</v>
      </c>
      <c r="P216" s="286">
        <v>11515.72</v>
      </c>
      <c r="Q216" s="286">
        <v>3</v>
      </c>
    </row>
    <row r="217" spans="1:17" x14ac:dyDescent="0.2">
      <c r="A217" s="285">
        <v>302</v>
      </c>
      <c r="B217" s="285" t="s">
        <v>227</v>
      </c>
      <c r="C217" s="286">
        <v>27481</v>
      </c>
      <c r="D217" s="286">
        <v>6190</v>
      </c>
      <c r="E217" s="286">
        <v>1766.7</v>
      </c>
      <c r="F217" s="286">
        <v>430</v>
      </c>
      <c r="G217" s="286">
        <v>26700</v>
      </c>
      <c r="H217" s="286">
        <v>1121.26</v>
      </c>
      <c r="I217" s="286">
        <v>353.6</v>
      </c>
      <c r="J217" s="286">
        <v>0</v>
      </c>
      <c r="K217" s="286">
        <v>0</v>
      </c>
      <c r="L217" s="286">
        <v>0</v>
      </c>
      <c r="M217" s="286">
        <v>25.1</v>
      </c>
      <c r="N217" s="286">
        <v>12873</v>
      </c>
      <c r="O217" s="286">
        <v>80</v>
      </c>
      <c r="P217" s="286">
        <v>9842.4130000000005</v>
      </c>
      <c r="Q217" s="286">
        <v>13</v>
      </c>
    </row>
    <row r="218" spans="1:17" x14ac:dyDescent="0.2">
      <c r="A218" s="285">
        <v>579</v>
      </c>
      <c r="B218" s="285" t="s">
        <v>229</v>
      </c>
      <c r="C218" s="286">
        <v>24426</v>
      </c>
      <c r="D218" s="286">
        <v>5431</v>
      </c>
      <c r="E218" s="286">
        <v>1107.0999999999999</v>
      </c>
      <c r="F218" s="286">
        <v>905</v>
      </c>
      <c r="G218" s="286">
        <v>20130</v>
      </c>
      <c r="H218" s="286">
        <v>1705.78</v>
      </c>
      <c r="I218" s="286">
        <v>1583.2</v>
      </c>
      <c r="J218" s="286">
        <v>0</v>
      </c>
      <c r="K218" s="286">
        <v>0</v>
      </c>
      <c r="L218" s="286">
        <v>0</v>
      </c>
      <c r="M218" s="286">
        <v>0</v>
      </c>
      <c r="N218" s="286">
        <v>728</v>
      </c>
      <c r="O218" s="286">
        <v>69</v>
      </c>
      <c r="P218" s="286">
        <v>19241.739000000001</v>
      </c>
      <c r="Q218" s="286">
        <v>1</v>
      </c>
    </row>
    <row r="219" spans="1:17" x14ac:dyDescent="0.2">
      <c r="A219" s="285">
        <v>823</v>
      </c>
      <c r="B219" s="285" t="s">
        <v>230</v>
      </c>
      <c r="C219" s="286">
        <v>18623</v>
      </c>
      <c r="D219" s="286">
        <v>3436</v>
      </c>
      <c r="E219" s="286">
        <v>1068.0999999999999</v>
      </c>
      <c r="F219" s="286">
        <v>240</v>
      </c>
      <c r="G219" s="286">
        <v>14580</v>
      </c>
      <c r="H219" s="286">
        <v>0</v>
      </c>
      <c r="I219" s="286">
        <v>849.6</v>
      </c>
      <c r="J219" s="286">
        <v>0</v>
      </c>
      <c r="K219" s="286">
        <v>0</v>
      </c>
      <c r="L219" s="286">
        <v>0</v>
      </c>
      <c r="M219" s="286">
        <v>0</v>
      </c>
      <c r="N219" s="286">
        <v>10176</v>
      </c>
      <c r="O219" s="286">
        <v>108</v>
      </c>
      <c r="P219" s="286">
        <v>5040.326</v>
      </c>
      <c r="Q219" s="286">
        <v>9</v>
      </c>
    </row>
    <row r="220" spans="1:17" x14ac:dyDescent="0.2">
      <c r="A220" s="285">
        <v>824</v>
      </c>
      <c r="B220" s="285" t="s">
        <v>231</v>
      </c>
      <c r="C220" s="286">
        <v>26140</v>
      </c>
      <c r="D220" s="286">
        <v>4926</v>
      </c>
      <c r="E220" s="286">
        <v>1870.4</v>
      </c>
      <c r="F220" s="286">
        <v>655</v>
      </c>
      <c r="G220" s="286">
        <v>24170</v>
      </c>
      <c r="H220" s="286">
        <v>617.12</v>
      </c>
      <c r="I220" s="286">
        <v>1413.6</v>
      </c>
      <c r="J220" s="286">
        <v>0</v>
      </c>
      <c r="K220" s="286">
        <v>0</v>
      </c>
      <c r="L220" s="286">
        <v>0</v>
      </c>
      <c r="M220" s="286">
        <v>186.3</v>
      </c>
      <c r="N220" s="286">
        <v>6384</v>
      </c>
      <c r="O220" s="286">
        <v>129</v>
      </c>
      <c r="P220" s="286">
        <v>12066</v>
      </c>
      <c r="Q220" s="286">
        <v>3</v>
      </c>
    </row>
    <row r="221" spans="1:17" x14ac:dyDescent="0.2">
      <c r="A221" s="285">
        <v>1895</v>
      </c>
      <c r="B221" s="285" t="s">
        <v>476</v>
      </c>
      <c r="C221" s="286">
        <v>38129</v>
      </c>
      <c r="D221" s="286">
        <v>6620</v>
      </c>
      <c r="E221" s="286">
        <v>5354.8</v>
      </c>
      <c r="F221" s="286">
        <v>775</v>
      </c>
      <c r="G221" s="286">
        <v>39040</v>
      </c>
      <c r="H221" s="286">
        <v>1051.6199999999999</v>
      </c>
      <c r="I221" s="286">
        <v>1672</v>
      </c>
      <c r="J221" s="286">
        <v>0</v>
      </c>
      <c r="K221" s="286">
        <v>0</v>
      </c>
      <c r="L221" s="286">
        <v>0</v>
      </c>
      <c r="M221" s="286">
        <v>0</v>
      </c>
      <c r="N221" s="286">
        <v>22651</v>
      </c>
      <c r="O221" s="286">
        <v>1399</v>
      </c>
      <c r="P221" s="286">
        <v>15580.76</v>
      </c>
      <c r="Q221" s="286">
        <v>23</v>
      </c>
    </row>
    <row r="222" spans="1:17" x14ac:dyDescent="0.2">
      <c r="A222" s="285">
        <v>269</v>
      </c>
      <c r="B222" s="285" t="s">
        <v>232</v>
      </c>
      <c r="C222" s="286">
        <v>23598</v>
      </c>
      <c r="D222" s="286">
        <v>5241</v>
      </c>
      <c r="E222" s="286">
        <v>1412.8</v>
      </c>
      <c r="F222" s="286">
        <v>260</v>
      </c>
      <c r="G222" s="286">
        <v>20700</v>
      </c>
      <c r="H222" s="286">
        <v>0</v>
      </c>
      <c r="I222" s="286">
        <v>235.2</v>
      </c>
      <c r="J222" s="286">
        <v>0</v>
      </c>
      <c r="K222" s="286">
        <v>0</v>
      </c>
      <c r="L222" s="286">
        <v>0</v>
      </c>
      <c r="M222" s="286">
        <v>0</v>
      </c>
      <c r="N222" s="286">
        <v>9770</v>
      </c>
      <c r="O222" s="286">
        <v>114</v>
      </c>
      <c r="P222" s="286">
        <v>6295.902</v>
      </c>
      <c r="Q222" s="286">
        <v>9</v>
      </c>
    </row>
    <row r="223" spans="1:17" x14ac:dyDescent="0.2">
      <c r="A223" s="285">
        <v>173</v>
      </c>
      <c r="B223" s="285" t="s">
        <v>233</v>
      </c>
      <c r="C223" s="286">
        <v>31840</v>
      </c>
      <c r="D223" s="286">
        <v>6430</v>
      </c>
      <c r="E223" s="286">
        <v>2981.5</v>
      </c>
      <c r="F223" s="286">
        <v>1700</v>
      </c>
      <c r="G223" s="286">
        <v>33260</v>
      </c>
      <c r="H223" s="286">
        <v>750.42</v>
      </c>
      <c r="I223" s="286">
        <v>3282.4</v>
      </c>
      <c r="J223" s="286">
        <v>0</v>
      </c>
      <c r="K223" s="286">
        <v>0</v>
      </c>
      <c r="L223" s="286">
        <v>0</v>
      </c>
      <c r="M223" s="286">
        <v>0</v>
      </c>
      <c r="N223" s="286">
        <v>2155</v>
      </c>
      <c r="O223" s="286">
        <v>40</v>
      </c>
      <c r="P223" s="286">
        <v>21542.87</v>
      </c>
      <c r="Q223" s="286">
        <v>3</v>
      </c>
    </row>
    <row r="224" spans="1:17" x14ac:dyDescent="0.2">
      <c r="A224" s="285">
        <v>1773</v>
      </c>
      <c r="B224" s="285" t="s">
        <v>234</v>
      </c>
      <c r="C224" s="286">
        <v>18071</v>
      </c>
      <c r="D224" s="286">
        <v>3506</v>
      </c>
      <c r="E224" s="286">
        <v>1282.4000000000001</v>
      </c>
      <c r="F224" s="286">
        <v>380</v>
      </c>
      <c r="G224" s="286">
        <v>15150</v>
      </c>
      <c r="H224" s="286">
        <v>0</v>
      </c>
      <c r="I224" s="286">
        <v>287.2</v>
      </c>
      <c r="J224" s="286">
        <v>0</v>
      </c>
      <c r="K224" s="286">
        <v>0</v>
      </c>
      <c r="L224" s="286">
        <v>0</v>
      </c>
      <c r="M224" s="286">
        <v>0</v>
      </c>
      <c r="N224" s="286">
        <v>11366</v>
      </c>
      <c r="O224" s="286">
        <v>471</v>
      </c>
      <c r="P224" s="286">
        <v>3701.442</v>
      </c>
      <c r="Q224" s="286">
        <v>8</v>
      </c>
    </row>
    <row r="225" spans="1:17" x14ac:dyDescent="0.2">
      <c r="A225" s="285">
        <v>175</v>
      </c>
      <c r="B225" s="285" t="s">
        <v>235</v>
      </c>
      <c r="C225" s="286">
        <v>17813</v>
      </c>
      <c r="D225" s="286">
        <v>3673</v>
      </c>
      <c r="E225" s="286">
        <v>1226.2</v>
      </c>
      <c r="F225" s="286">
        <v>200</v>
      </c>
      <c r="G225" s="286">
        <v>17250</v>
      </c>
      <c r="H225" s="286">
        <v>1222.78</v>
      </c>
      <c r="I225" s="286">
        <v>1162.4000000000001</v>
      </c>
      <c r="J225" s="286">
        <v>0</v>
      </c>
      <c r="K225" s="286">
        <v>0</v>
      </c>
      <c r="L225" s="286">
        <v>0</v>
      </c>
      <c r="M225" s="286">
        <v>531.20000000000005</v>
      </c>
      <c r="N225" s="286">
        <v>17981</v>
      </c>
      <c r="O225" s="286">
        <v>220</v>
      </c>
      <c r="P225" s="286">
        <v>4351.3360000000002</v>
      </c>
      <c r="Q225" s="286">
        <v>14</v>
      </c>
    </row>
    <row r="226" spans="1:17" x14ac:dyDescent="0.2">
      <c r="A226" s="285">
        <v>1586</v>
      </c>
      <c r="B226" s="285" t="s">
        <v>237</v>
      </c>
      <c r="C226" s="286">
        <v>29704</v>
      </c>
      <c r="D226" s="286">
        <v>5830</v>
      </c>
      <c r="E226" s="286">
        <v>2401.1</v>
      </c>
      <c r="F226" s="286">
        <v>540</v>
      </c>
      <c r="G226" s="286">
        <v>29400</v>
      </c>
      <c r="H226" s="286">
        <v>1157.3399999999999</v>
      </c>
      <c r="I226" s="286">
        <v>1389.6</v>
      </c>
      <c r="J226" s="286">
        <v>0</v>
      </c>
      <c r="K226" s="286">
        <v>0</v>
      </c>
      <c r="L226" s="286">
        <v>0</v>
      </c>
      <c r="M226" s="286">
        <v>0</v>
      </c>
      <c r="N226" s="286">
        <v>10993</v>
      </c>
      <c r="O226" s="286">
        <v>51</v>
      </c>
      <c r="P226" s="286">
        <v>10144.66</v>
      </c>
      <c r="Q226" s="286">
        <v>9</v>
      </c>
    </row>
    <row r="227" spans="1:17" x14ac:dyDescent="0.2">
      <c r="A227" s="285">
        <v>826</v>
      </c>
      <c r="B227" s="285" t="s">
        <v>238</v>
      </c>
      <c r="C227" s="286">
        <v>55616</v>
      </c>
      <c r="D227" s="286">
        <v>10499</v>
      </c>
      <c r="E227" s="286">
        <v>4717.2</v>
      </c>
      <c r="F227" s="286">
        <v>4430</v>
      </c>
      <c r="G227" s="286">
        <v>56500</v>
      </c>
      <c r="H227" s="286">
        <v>1546.28</v>
      </c>
      <c r="I227" s="286">
        <v>2030.4</v>
      </c>
      <c r="J227" s="286">
        <v>0</v>
      </c>
      <c r="K227" s="286">
        <v>0</v>
      </c>
      <c r="L227" s="286">
        <v>0</v>
      </c>
      <c r="M227" s="286">
        <v>0</v>
      </c>
      <c r="N227" s="286">
        <v>7142</v>
      </c>
      <c r="O227" s="286">
        <v>167</v>
      </c>
      <c r="P227" s="286">
        <v>40094.591999999997</v>
      </c>
      <c r="Q227" s="286">
        <v>7</v>
      </c>
    </row>
    <row r="228" spans="1:17" x14ac:dyDescent="0.2">
      <c r="A228" s="285">
        <v>85</v>
      </c>
      <c r="B228" s="285" t="s">
        <v>239</v>
      </c>
      <c r="C228" s="286">
        <v>25497</v>
      </c>
      <c r="D228" s="286">
        <v>4710</v>
      </c>
      <c r="E228" s="286">
        <v>2762.1</v>
      </c>
      <c r="F228" s="286">
        <v>305</v>
      </c>
      <c r="G228" s="286">
        <v>23980</v>
      </c>
      <c r="H228" s="286">
        <v>206.26</v>
      </c>
      <c r="I228" s="286">
        <v>1185.5999999999999</v>
      </c>
      <c r="J228" s="286">
        <v>0</v>
      </c>
      <c r="K228" s="286">
        <v>0</v>
      </c>
      <c r="L228" s="286">
        <v>0</v>
      </c>
      <c r="M228" s="286">
        <v>0</v>
      </c>
      <c r="N228" s="286">
        <v>22335</v>
      </c>
      <c r="O228" s="286">
        <v>276</v>
      </c>
      <c r="P228" s="286">
        <v>5753.8860000000004</v>
      </c>
      <c r="Q228" s="286">
        <v>18</v>
      </c>
    </row>
    <row r="229" spans="1:17" x14ac:dyDescent="0.2">
      <c r="A229" s="285">
        <v>431</v>
      </c>
      <c r="B229" s="285" t="s">
        <v>240</v>
      </c>
      <c r="C229" s="286">
        <v>9757</v>
      </c>
      <c r="D229" s="286">
        <v>1927</v>
      </c>
      <c r="E229" s="286">
        <v>650.20000000000005</v>
      </c>
      <c r="F229" s="286">
        <v>375</v>
      </c>
      <c r="G229" s="286">
        <v>4770</v>
      </c>
      <c r="H229" s="286">
        <v>0</v>
      </c>
      <c r="I229" s="286">
        <v>0</v>
      </c>
      <c r="J229" s="286">
        <v>0</v>
      </c>
      <c r="K229" s="286">
        <v>0</v>
      </c>
      <c r="L229" s="286">
        <v>0</v>
      </c>
      <c r="M229" s="286">
        <v>0</v>
      </c>
      <c r="N229" s="286">
        <v>1155</v>
      </c>
      <c r="O229" s="286">
        <v>453</v>
      </c>
      <c r="P229" s="286">
        <v>4369.1980000000003</v>
      </c>
      <c r="Q229" s="286">
        <v>4</v>
      </c>
    </row>
    <row r="230" spans="1:17" x14ac:dyDescent="0.2">
      <c r="A230" s="285">
        <v>432</v>
      </c>
      <c r="B230" s="285" t="s">
        <v>241</v>
      </c>
      <c r="C230" s="286">
        <v>11779</v>
      </c>
      <c r="D230" s="286">
        <v>2305</v>
      </c>
      <c r="E230" s="286">
        <v>900.9</v>
      </c>
      <c r="F230" s="286">
        <v>185</v>
      </c>
      <c r="G230" s="286">
        <v>10620</v>
      </c>
      <c r="H230" s="286">
        <v>0</v>
      </c>
      <c r="I230" s="286">
        <v>0</v>
      </c>
      <c r="J230" s="286">
        <v>0</v>
      </c>
      <c r="K230" s="286">
        <v>0</v>
      </c>
      <c r="L230" s="286">
        <v>0</v>
      </c>
      <c r="M230" s="286">
        <v>0</v>
      </c>
      <c r="N230" s="286">
        <v>4148</v>
      </c>
      <c r="O230" s="286">
        <v>47</v>
      </c>
      <c r="P230" s="286">
        <v>2570.752</v>
      </c>
      <c r="Q230" s="286">
        <v>6</v>
      </c>
    </row>
    <row r="231" spans="1:17" x14ac:dyDescent="0.2">
      <c r="A231" s="285">
        <v>86</v>
      </c>
      <c r="B231" s="285" t="s">
        <v>242</v>
      </c>
      <c r="C231" s="286">
        <v>29723</v>
      </c>
      <c r="D231" s="286">
        <v>6014</v>
      </c>
      <c r="E231" s="286">
        <v>2624.9</v>
      </c>
      <c r="F231" s="286">
        <v>400</v>
      </c>
      <c r="G231" s="286">
        <v>25280</v>
      </c>
      <c r="H231" s="286">
        <v>723.14</v>
      </c>
      <c r="I231" s="286">
        <v>462.4</v>
      </c>
      <c r="J231" s="286">
        <v>0</v>
      </c>
      <c r="K231" s="286">
        <v>0</v>
      </c>
      <c r="L231" s="286">
        <v>0</v>
      </c>
      <c r="M231" s="286">
        <v>0</v>
      </c>
      <c r="N231" s="286">
        <v>22447</v>
      </c>
      <c r="O231" s="286">
        <v>317</v>
      </c>
      <c r="P231" s="286">
        <v>5393.8040000000001</v>
      </c>
      <c r="Q231" s="286">
        <v>22</v>
      </c>
    </row>
    <row r="232" spans="1:17" x14ac:dyDescent="0.2">
      <c r="A232" s="285">
        <v>828</v>
      </c>
      <c r="B232" s="285" t="s">
        <v>243</v>
      </c>
      <c r="C232" s="286">
        <v>91451</v>
      </c>
      <c r="D232" s="286">
        <v>17434</v>
      </c>
      <c r="E232" s="286">
        <v>8154.9</v>
      </c>
      <c r="F232" s="286">
        <v>6395</v>
      </c>
      <c r="G232" s="286">
        <v>95510</v>
      </c>
      <c r="H232" s="286">
        <v>2779.44</v>
      </c>
      <c r="I232" s="286">
        <v>4780.8</v>
      </c>
      <c r="J232" s="286">
        <v>0</v>
      </c>
      <c r="K232" s="286">
        <v>0</v>
      </c>
      <c r="L232" s="286">
        <v>0</v>
      </c>
      <c r="M232" s="286">
        <v>0</v>
      </c>
      <c r="N232" s="286">
        <v>16206</v>
      </c>
      <c r="O232" s="286">
        <v>886</v>
      </c>
      <c r="P232" s="286">
        <v>56505.909</v>
      </c>
      <c r="Q232" s="286">
        <v>23</v>
      </c>
    </row>
    <row r="233" spans="1:17" x14ac:dyDescent="0.2">
      <c r="A233" s="285">
        <v>1509</v>
      </c>
      <c r="B233" s="285" t="s">
        <v>245</v>
      </c>
      <c r="C233" s="286">
        <v>39473</v>
      </c>
      <c r="D233" s="286">
        <v>7318</v>
      </c>
      <c r="E233" s="286">
        <v>4021.1</v>
      </c>
      <c r="F233" s="286">
        <v>2025</v>
      </c>
      <c r="G233" s="286">
        <v>39790</v>
      </c>
      <c r="H233" s="286">
        <v>0</v>
      </c>
      <c r="I233" s="286">
        <v>1827.2</v>
      </c>
      <c r="J233" s="286">
        <v>0</v>
      </c>
      <c r="K233" s="286">
        <v>0</v>
      </c>
      <c r="L233" s="286">
        <v>0</v>
      </c>
      <c r="M233" s="286">
        <v>0</v>
      </c>
      <c r="N233" s="286">
        <v>13600</v>
      </c>
      <c r="O233" s="286">
        <v>195</v>
      </c>
      <c r="P233" s="286">
        <v>11486.651</v>
      </c>
      <c r="Q233" s="286">
        <v>11</v>
      </c>
    </row>
    <row r="234" spans="1:17" x14ac:dyDescent="0.2">
      <c r="A234" s="285">
        <v>437</v>
      </c>
      <c r="B234" s="285" t="s">
        <v>246</v>
      </c>
      <c r="C234" s="286">
        <v>13916</v>
      </c>
      <c r="D234" s="286">
        <v>2912</v>
      </c>
      <c r="E234" s="286">
        <v>956.3</v>
      </c>
      <c r="F234" s="286">
        <v>1050</v>
      </c>
      <c r="G234" s="286">
        <v>6660</v>
      </c>
      <c r="H234" s="286">
        <v>301.02</v>
      </c>
      <c r="I234" s="286">
        <v>0</v>
      </c>
      <c r="J234" s="286">
        <v>0</v>
      </c>
      <c r="K234" s="286">
        <v>0</v>
      </c>
      <c r="L234" s="286">
        <v>0</v>
      </c>
      <c r="M234" s="286">
        <v>0</v>
      </c>
      <c r="N234" s="286">
        <v>2398</v>
      </c>
      <c r="O234" s="286">
        <v>181</v>
      </c>
      <c r="P234" s="286">
        <v>8143.201</v>
      </c>
      <c r="Q234" s="286">
        <v>3</v>
      </c>
    </row>
    <row r="235" spans="1:17" x14ac:dyDescent="0.2">
      <c r="A235" s="285">
        <v>589</v>
      </c>
      <c r="B235" s="285" t="s">
        <v>248</v>
      </c>
      <c r="C235" s="286">
        <v>10201</v>
      </c>
      <c r="D235" s="286">
        <v>2135</v>
      </c>
      <c r="E235" s="286">
        <v>715.3</v>
      </c>
      <c r="F235" s="286">
        <v>220</v>
      </c>
      <c r="G235" s="286">
        <v>8010</v>
      </c>
      <c r="H235" s="286">
        <v>0</v>
      </c>
      <c r="I235" s="286">
        <v>0</v>
      </c>
      <c r="J235" s="286">
        <v>0</v>
      </c>
      <c r="K235" s="286">
        <v>0</v>
      </c>
      <c r="L235" s="286">
        <v>0</v>
      </c>
      <c r="M235" s="286">
        <v>0</v>
      </c>
      <c r="N235" s="286">
        <v>3900</v>
      </c>
      <c r="O235" s="286">
        <v>110</v>
      </c>
      <c r="P235" s="286">
        <v>3794.7550000000001</v>
      </c>
      <c r="Q235" s="286">
        <v>3</v>
      </c>
    </row>
    <row r="236" spans="1:17" x14ac:dyDescent="0.2">
      <c r="A236" s="285">
        <v>1734</v>
      </c>
      <c r="B236" s="285" t="s">
        <v>249</v>
      </c>
      <c r="C236" s="286">
        <v>47543</v>
      </c>
      <c r="D236" s="286">
        <v>10434</v>
      </c>
      <c r="E236" s="286">
        <v>2832.5</v>
      </c>
      <c r="F236" s="286">
        <v>1130</v>
      </c>
      <c r="G236" s="286">
        <v>38250</v>
      </c>
      <c r="H236" s="286">
        <v>588.20000000000005</v>
      </c>
      <c r="I236" s="286">
        <v>2383.1999999999998</v>
      </c>
      <c r="J236" s="286">
        <v>0</v>
      </c>
      <c r="K236" s="286">
        <v>0</v>
      </c>
      <c r="L236" s="286">
        <v>0</v>
      </c>
      <c r="M236" s="286">
        <v>494.1</v>
      </c>
      <c r="N236" s="286">
        <v>10907</v>
      </c>
      <c r="O236" s="286">
        <v>601</v>
      </c>
      <c r="P236" s="286">
        <v>16096.094999999999</v>
      </c>
      <c r="Q236" s="286">
        <v>11</v>
      </c>
    </row>
    <row r="237" spans="1:17" x14ac:dyDescent="0.2">
      <c r="A237" s="285">
        <v>590</v>
      </c>
      <c r="B237" s="285" t="s">
        <v>250</v>
      </c>
      <c r="C237" s="286">
        <v>32290</v>
      </c>
      <c r="D237" s="286">
        <v>6425</v>
      </c>
      <c r="E237" s="286">
        <v>2198.1999999999998</v>
      </c>
      <c r="F237" s="286">
        <v>1995</v>
      </c>
      <c r="G237" s="286">
        <v>30180</v>
      </c>
      <c r="H237" s="286">
        <v>269.27999999999997</v>
      </c>
      <c r="I237" s="286">
        <v>2540.8000000000002</v>
      </c>
      <c r="J237" s="286">
        <v>0</v>
      </c>
      <c r="K237" s="286">
        <v>0</v>
      </c>
      <c r="L237" s="286">
        <v>0</v>
      </c>
      <c r="M237" s="286">
        <v>0</v>
      </c>
      <c r="N237" s="286">
        <v>935</v>
      </c>
      <c r="O237" s="286">
        <v>144</v>
      </c>
      <c r="P237" s="286">
        <v>27749.835999999999</v>
      </c>
      <c r="Q237" s="286">
        <v>1</v>
      </c>
    </row>
    <row r="238" spans="1:17" x14ac:dyDescent="0.2">
      <c r="A238" s="285">
        <v>1894</v>
      </c>
      <c r="B238" s="285" t="s">
        <v>478</v>
      </c>
      <c r="C238" s="286">
        <v>43311</v>
      </c>
      <c r="D238" s="286">
        <v>7807</v>
      </c>
      <c r="E238" s="286">
        <v>3188.3</v>
      </c>
      <c r="F238" s="286">
        <v>1105</v>
      </c>
      <c r="G238" s="286">
        <v>38620</v>
      </c>
      <c r="H238" s="286">
        <v>45.54</v>
      </c>
      <c r="I238" s="286">
        <v>1185.5999999999999</v>
      </c>
      <c r="J238" s="286">
        <v>0</v>
      </c>
      <c r="K238" s="286">
        <v>0</v>
      </c>
      <c r="L238" s="286">
        <v>0</v>
      </c>
      <c r="M238" s="286">
        <v>0</v>
      </c>
      <c r="N238" s="286">
        <v>15934</v>
      </c>
      <c r="O238" s="286">
        <v>201</v>
      </c>
      <c r="P238" s="286">
        <v>11075.251</v>
      </c>
      <c r="Q238" s="286">
        <v>18</v>
      </c>
    </row>
    <row r="239" spans="1:17" x14ac:dyDescent="0.2">
      <c r="A239" s="285">
        <v>765</v>
      </c>
      <c r="B239" s="285" t="s">
        <v>251</v>
      </c>
      <c r="C239" s="286">
        <v>12214</v>
      </c>
      <c r="D239" s="286">
        <v>2220</v>
      </c>
      <c r="E239" s="286">
        <v>1697.8</v>
      </c>
      <c r="F239" s="286">
        <v>205</v>
      </c>
      <c r="G239" s="286">
        <v>12500</v>
      </c>
      <c r="H239" s="286">
        <v>0</v>
      </c>
      <c r="I239" s="286">
        <v>184.8</v>
      </c>
      <c r="J239" s="286">
        <v>0</v>
      </c>
      <c r="K239" s="286">
        <v>0</v>
      </c>
      <c r="L239" s="286">
        <v>0</v>
      </c>
      <c r="M239" s="286">
        <v>0</v>
      </c>
      <c r="N239" s="286">
        <v>4906</v>
      </c>
      <c r="O239" s="286">
        <v>115</v>
      </c>
      <c r="P239" s="286">
        <v>3070.2420000000002</v>
      </c>
      <c r="Q239" s="286">
        <v>4</v>
      </c>
    </row>
    <row r="240" spans="1:17" x14ac:dyDescent="0.2">
      <c r="A240" s="285">
        <v>1926</v>
      </c>
      <c r="B240" s="285" t="s">
        <v>252</v>
      </c>
      <c r="C240" s="286">
        <v>54331</v>
      </c>
      <c r="D240" s="286">
        <v>13419</v>
      </c>
      <c r="E240" s="286">
        <v>1911.3</v>
      </c>
      <c r="F240" s="286">
        <v>4045</v>
      </c>
      <c r="G240" s="286">
        <v>35570</v>
      </c>
      <c r="H240" s="286">
        <v>628.02</v>
      </c>
      <c r="I240" s="286">
        <v>1056.8</v>
      </c>
      <c r="J240" s="286">
        <v>0</v>
      </c>
      <c r="K240" s="286">
        <v>0</v>
      </c>
      <c r="L240" s="286">
        <v>0</v>
      </c>
      <c r="M240" s="286">
        <v>111</v>
      </c>
      <c r="N240" s="286">
        <v>3695</v>
      </c>
      <c r="O240" s="286">
        <v>167</v>
      </c>
      <c r="P240" s="286">
        <v>32637.098999999998</v>
      </c>
      <c r="Q240" s="286">
        <v>8</v>
      </c>
    </row>
    <row r="241" spans="1:17" x14ac:dyDescent="0.2">
      <c r="A241" s="285">
        <v>439</v>
      </c>
      <c r="B241" s="285" t="s">
        <v>253</v>
      </c>
      <c r="C241" s="286">
        <v>80117</v>
      </c>
      <c r="D241" s="286">
        <v>14773</v>
      </c>
      <c r="E241" s="286">
        <v>7395.2</v>
      </c>
      <c r="F241" s="286">
        <v>7880</v>
      </c>
      <c r="G241" s="286">
        <v>85960</v>
      </c>
      <c r="H241" s="286">
        <v>2171.6799999999998</v>
      </c>
      <c r="I241" s="286">
        <v>3556</v>
      </c>
      <c r="J241" s="286">
        <v>0</v>
      </c>
      <c r="K241" s="286">
        <v>0</v>
      </c>
      <c r="L241" s="286">
        <v>0</v>
      </c>
      <c r="M241" s="286">
        <v>0</v>
      </c>
      <c r="N241" s="286">
        <v>2288</v>
      </c>
      <c r="O241" s="286">
        <v>168</v>
      </c>
      <c r="P241" s="286">
        <v>81758.525999999998</v>
      </c>
      <c r="Q241" s="286">
        <v>2</v>
      </c>
    </row>
    <row r="242" spans="1:17" x14ac:dyDescent="0.2">
      <c r="A242" s="285">
        <v>273</v>
      </c>
      <c r="B242" s="285" t="s">
        <v>254</v>
      </c>
      <c r="C242" s="286">
        <v>24198</v>
      </c>
      <c r="D242" s="286">
        <v>5205</v>
      </c>
      <c r="E242" s="286">
        <v>1422.9</v>
      </c>
      <c r="F242" s="286">
        <v>425</v>
      </c>
      <c r="G242" s="286">
        <v>23840</v>
      </c>
      <c r="H242" s="286">
        <v>0</v>
      </c>
      <c r="I242" s="286">
        <v>362.4</v>
      </c>
      <c r="J242" s="286">
        <v>0</v>
      </c>
      <c r="K242" s="286">
        <v>0</v>
      </c>
      <c r="L242" s="286">
        <v>0</v>
      </c>
      <c r="M242" s="286">
        <v>9.6999999999999904</v>
      </c>
      <c r="N242" s="286">
        <v>8519</v>
      </c>
      <c r="O242" s="286">
        <v>231</v>
      </c>
      <c r="P242" s="286">
        <v>10304.133</v>
      </c>
      <c r="Q242" s="286">
        <v>7</v>
      </c>
    </row>
    <row r="243" spans="1:17" x14ac:dyDescent="0.2">
      <c r="A243" s="285">
        <v>177</v>
      </c>
      <c r="B243" s="285" t="s">
        <v>255</v>
      </c>
      <c r="C243" s="286">
        <v>37511</v>
      </c>
      <c r="D243" s="286">
        <v>7412</v>
      </c>
      <c r="E243" s="286">
        <v>2816.9</v>
      </c>
      <c r="F243" s="286">
        <v>680</v>
      </c>
      <c r="G243" s="286">
        <v>34500</v>
      </c>
      <c r="H243" s="286">
        <v>834.58</v>
      </c>
      <c r="I243" s="286">
        <v>2036.8</v>
      </c>
      <c r="J243" s="286">
        <v>0</v>
      </c>
      <c r="K243" s="286">
        <v>0</v>
      </c>
      <c r="L243" s="286">
        <v>0</v>
      </c>
      <c r="M243" s="286">
        <v>0</v>
      </c>
      <c r="N243" s="286">
        <v>17095</v>
      </c>
      <c r="O243" s="286">
        <v>134</v>
      </c>
      <c r="P243" s="286">
        <v>10953.423000000001</v>
      </c>
      <c r="Q243" s="286">
        <v>15</v>
      </c>
    </row>
    <row r="244" spans="1:17" x14ac:dyDescent="0.2">
      <c r="A244" s="285">
        <v>703</v>
      </c>
      <c r="B244" s="285" t="s">
        <v>256</v>
      </c>
      <c r="C244" s="286">
        <v>22678</v>
      </c>
      <c r="D244" s="286">
        <v>5653</v>
      </c>
      <c r="E244" s="286">
        <v>1692.1</v>
      </c>
      <c r="F244" s="286">
        <v>535</v>
      </c>
      <c r="G244" s="286">
        <v>21040</v>
      </c>
      <c r="H244" s="286">
        <v>132.66</v>
      </c>
      <c r="I244" s="286">
        <v>670.4</v>
      </c>
      <c r="J244" s="286">
        <v>0</v>
      </c>
      <c r="K244" s="286">
        <v>0</v>
      </c>
      <c r="L244" s="286">
        <v>0</v>
      </c>
      <c r="M244" s="286">
        <v>0</v>
      </c>
      <c r="N244" s="286">
        <v>10175</v>
      </c>
      <c r="O244" s="286">
        <v>1187</v>
      </c>
      <c r="P244" s="286">
        <v>4871.88</v>
      </c>
      <c r="Q244" s="286">
        <v>12</v>
      </c>
    </row>
    <row r="245" spans="1:17" x14ac:dyDescent="0.2">
      <c r="A245" s="285">
        <v>274</v>
      </c>
      <c r="B245" s="285" t="s">
        <v>257</v>
      </c>
      <c r="C245" s="286">
        <v>31302</v>
      </c>
      <c r="D245" s="286">
        <v>5585</v>
      </c>
      <c r="E245" s="286">
        <v>2674.5</v>
      </c>
      <c r="F245" s="286">
        <v>930</v>
      </c>
      <c r="G245" s="286">
        <v>26120</v>
      </c>
      <c r="H245" s="286">
        <v>1435.9</v>
      </c>
      <c r="I245" s="286">
        <v>903.2</v>
      </c>
      <c r="J245" s="286">
        <v>0</v>
      </c>
      <c r="K245" s="286">
        <v>0</v>
      </c>
      <c r="L245" s="286">
        <v>0</v>
      </c>
      <c r="M245" s="286">
        <v>144.5</v>
      </c>
      <c r="N245" s="286">
        <v>4595</v>
      </c>
      <c r="O245" s="286">
        <v>129</v>
      </c>
      <c r="P245" s="286">
        <v>14208.13</v>
      </c>
      <c r="Q245" s="286">
        <v>5</v>
      </c>
    </row>
    <row r="246" spans="1:17" x14ac:dyDescent="0.2">
      <c r="A246" s="285">
        <v>339</v>
      </c>
      <c r="B246" s="285" t="s">
        <v>258</v>
      </c>
      <c r="C246" s="286">
        <v>5259</v>
      </c>
      <c r="D246" s="286">
        <v>1373</v>
      </c>
      <c r="E246" s="286">
        <v>221</v>
      </c>
      <c r="F246" s="286">
        <v>70</v>
      </c>
      <c r="G246" s="286">
        <v>3460</v>
      </c>
      <c r="H246" s="286">
        <v>0</v>
      </c>
      <c r="I246" s="286">
        <v>0</v>
      </c>
      <c r="J246" s="286">
        <v>0</v>
      </c>
      <c r="K246" s="286">
        <v>0</v>
      </c>
      <c r="L246" s="286">
        <v>0</v>
      </c>
      <c r="M246" s="286">
        <v>0</v>
      </c>
      <c r="N246" s="286">
        <v>1839</v>
      </c>
      <c r="O246" s="286">
        <v>12</v>
      </c>
      <c r="P246" s="286">
        <v>1057.1600000000001</v>
      </c>
      <c r="Q246" s="286">
        <v>1</v>
      </c>
    </row>
    <row r="247" spans="1:17" x14ac:dyDescent="0.2">
      <c r="A247" s="285">
        <v>1667</v>
      </c>
      <c r="B247" s="285" t="s">
        <v>259</v>
      </c>
      <c r="C247" s="286">
        <v>13060</v>
      </c>
      <c r="D247" s="286">
        <v>2595</v>
      </c>
      <c r="E247" s="286">
        <v>787.5</v>
      </c>
      <c r="F247" s="286">
        <v>150</v>
      </c>
      <c r="G247" s="286">
        <v>11650</v>
      </c>
      <c r="H247" s="286">
        <v>0</v>
      </c>
      <c r="I247" s="286">
        <v>0</v>
      </c>
      <c r="J247" s="286">
        <v>0</v>
      </c>
      <c r="K247" s="286">
        <v>0</v>
      </c>
      <c r="L247" s="286">
        <v>0</v>
      </c>
      <c r="M247" s="286">
        <v>0</v>
      </c>
      <c r="N247" s="286">
        <v>7781</v>
      </c>
      <c r="O247" s="286">
        <v>86</v>
      </c>
      <c r="P247" s="286">
        <v>3246.01</v>
      </c>
      <c r="Q247" s="286">
        <v>8</v>
      </c>
    </row>
    <row r="248" spans="1:17" x14ac:dyDescent="0.2">
      <c r="A248" s="285">
        <v>275</v>
      </c>
      <c r="B248" s="285" t="s">
        <v>260</v>
      </c>
      <c r="C248" s="286">
        <v>43640</v>
      </c>
      <c r="D248" s="286">
        <v>7653</v>
      </c>
      <c r="E248" s="286">
        <v>5005.3999999999996</v>
      </c>
      <c r="F248" s="286">
        <v>2060</v>
      </c>
      <c r="G248" s="286">
        <v>39060</v>
      </c>
      <c r="H248" s="286">
        <v>463.32</v>
      </c>
      <c r="I248" s="286">
        <v>1434.4</v>
      </c>
      <c r="J248" s="286">
        <v>0</v>
      </c>
      <c r="K248" s="286">
        <v>0</v>
      </c>
      <c r="L248" s="286">
        <v>0</v>
      </c>
      <c r="M248" s="286">
        <v>500.5</v>
      </c>
      <c r="N248" s="286">
        <v>8176</v>
      </c>
      <c r="O248" s="286">
        <v>259</v>
      </c>
      <c r="P248" s="286">
        <v>31713.056</v>
      </c>
      <c r="Q248" s="286">
        <v>8</v>
      </c>
    </row>
    <row r="249" spans="1:17" x14ac:dyDescent="0.2">
      <c r="A249" s="285">
        <v>340</v>
      </c>
      <c r="B249" s="285" t="s">
        <v>261</v>
      </c>
      <c r="C249" s="286">
        <v>20004</v>
      </c>
      <c r="D249" s="286">
        <v>4395</v>
      </c>
      <c r="E249" s="286">
        <v>1387.2</v>
      </c>
      <c r="F249" s="286">
        <v>710</v>
      </c>
      <c r="G249" s="286">
        <v>16880</v>
      </c>
      <c r="H249" s="286">
        <v>0</v>
      </c>
      <c r="I249" s="286">
        <v>202.4</v>
      </c>
      <c r="J249" s="286">
        <v>0</v>
      </c>
      <c r="K249" s="286">
        <v>0</v>
      </c>
      <c r="L249" s="286">
        <v>0</v>
      </c>
      <c r="M249" s="286">
        <v>71.5</v>
      </c>
      <c r="N249" s="286">
        <v>4207</v>
      </c>
      <c r="O249" s="286">
        <v>169</v>
      </c>
      <c r="P249" s="286">
        <v>7678.4160000000002</v>
      </c>
      <c r="Q249" s="286">
        <v>7</v>
      </c>
    </row>
    <row r="250" spans="1:17" x14ac:dyDescent="0.2">
      <c r="A250" s="285">
        <v>597</v>
      </c>
      <c r="B250" s="285" t="s">
        <v>262</v>
      </c>
      <c r="C250" s="286">
        <v>46241</v>
      </c>
      <c r="D250" s="286">
        <v>8458</v>
      </c>
      <c r="E250" s="286">
        <v>4420.2</v>
      </c>
      <c r="F250" s="286">
        <v>3305</v>
      </c>
      <c r="G250" s="286">
        <v>44690</v>
      </c>
      <c r="H250" s="286">
        <v>552.41999999999996</v>
      </c>
      <c r="I250" s="286">
        <v>1814.4</v>
      </c>
      <c r="J250" s="286">
        <v>0</v>
      </c>
      <c r="K250" s="286">
        <v>0</v>
      </c>
      <c r="L250" s="286">
        <v>0</v>
      </c>
      <c r="M250" s="286">
        <v>0</v>
      </c>
      <c r="N250" s="286">
        <v>2350</v>
      </c>
      <c r="O250" s="286">
        <v>176</v>
      </c>
      <c r="P250" s="286">
        <v>36038.093999999997</v>
      </c>
      <c r="Q250" s="286">
        <v>3</v>
      </c>
    </row>
    <row r="251" spans="1:17" x14ac:dyDescent="0.2">
      <c r="A251" s="285">
        <v>1742</v>
      </c>
      <c r="B251" s="285" t="s">
        <v>264</v>
      </c>
      <c r="C251" s="286">
        <v>38300</v>
      </c>
      <c r="D251" s="286">
        <v>9392</v>
      </c>
      <c r="E251" s="286">
        <v>2273.1999999999998</v>
      </c>
      <c r="F251" s="286">
        <v>1365</v>
      </c>
      <c r="G251" s="286">
        <v>39750</v>
      </c>
      <c r="H251" s="286">
        <v>493.02</v>
      </c>
      <c r="I251" s="286">
        <v>3145.6</v>
      </c>
      <c r="J251" s="286">
        <v>0</v>
      </c>
      <c r="K251" s="286">
        <v>0</v>
      </c>
      <c r="L251" s="286">
        <v>0</v>
      </c>
      <c r="M251" s="286">
        <v>0</v>
      </c>
      <c r="N251" s="286">
        <v>9411</v>
      </c>
      <c r="O251" s="286">
        <v>27</v>
      </c>
      <c r="P251" s="286">
        <v>17125.124</v>
      </c>
      <c r="Q251" s="286">
        <v>9</v>
      </c>
    </row>
    <row r="252" spans="1:17" x14ac:dyDescent="0.2">
      <c r="A252" s="285">
        <v>603</v>
      </c>
      <c r="B252" s="285" t="s">
        <v>265</v>
      </c>
      <c r="C252" s="286">
        <v>53467</v>
      </c>
      <c r="D252" s="286">
        <v>10147</v>
      </c>
      <c r="E252" s="286">
        <v>6100.9</v>
      </c>
      <c r="F252" s="286">
        <v>6630</v>
      </c>
      <c r="G252" s="286">
        <v>38800</v>
      </c>
      <c r="H252" s="286">
        <v>1291.74</v>
      </c>
      <c r="I252" s="286">
        <v>1730.4</v>
      </c>
      <c r="J252" s="286">
        <v>0</v>
      </c>
      <c r="K252" s="286">
        <v>0</v>
      </c>
      <c r="L252" s="286">
        <v>1853</v>
      </c>
      <c r="M252" s="286">
        <v>0</v>
      </c>
      <c r="N252" s="286">
        <v>1399</v>
      </c>
      <c r="O252" s="286">
        <v>50</v>
      </c>
      <c r="P252" s="286">
        <v>85341.048999999999</v>
      </c>
      <c r="Q252" s="286">
        <v>2</v>
      </c>
    </row>
    <row r="253" spans="1:17" x14ac:dyDescent="0.2">
      <c r="A253" s="285">
        <v>1669</v>
      </c>
      <c r="B253" s="285" t="s">
        <v>266</v>
      </c>
      <c r="C253" s="286">
        <v>20615</v>
      </c>
      <c r="D253" s="286">
        <v>3256</v>
      </c>
      <c r="E253" s="286">
        <v>1780.5</v>
      </c>
      <c r="F253" s="286">
        <v>345</v>
      </c>
      <c r="G253" s="286">
        <v>16720</v>
      </c>
      <c r="H253" s="286">
        <v>0</v>
      </c>
      <c r="I253" s="286">
        <v>0</v>
      </c>
      <c r="J253" s="286">
        <v>0</v>
      </c>
      <c r="K253" s="286">
        <v>0</v>
      </c>
      <c r="L253" s="286">
        <v>0</v>
      </c>
      <c r="M253" s="286">
        <v>0</v>
      </c>
      <c r="N253" s="286">
        <v>8825</v>
      </c>
      <c r="O253" s="286">
        <v>54</v>
      </c>
      <c r="P253" s="286">
        <v>3776.64</v>
      </c>
      <c r="Q253" s="286">
        <v>11</v>
      </c>
    </row>
    <row r="254" spans="1:17" x14ac:dyDescent="0.2">
      <c r="A254" s="285">
        <v>957</v>
      </c>
      <c r="B254" s="285" t="s">
        <v>267</v>
      </c>
      <c r="C254" s="286">
        <v>58209</v>
      </c>
      <c r="D254" s="286">
        <v>10349</v>
      </c>
      <c r="E254" s="286">
        <v>7539</v>
      </c>
      <c r="F254" s="286">
        <v>5625</v>
      </c>
      <c r="G254" s="286">
        <v>67080</v>
      </c>
      <c r="H254" s="286">
        <v>2266.1999999999998</v>
      </c>
      <c r="I254" s="286">
        <v>3364</v>
      </c>
      <c r="J254" s="286">
        <v>0</v>
      </c>
      <c r="K254" s="286">
        <v>74.900000000000006</v>
      </c>
      <c r="L254" s="286">
        <v>0</v>
      </c>
      <c r="M254" s="286">
        <v>0</v>
      </c>
      <c r="N254" s="286">
        <v>6065</v>
      </c>
      <c r="O254" s="286">
        <v>1040</v>
      </c>
      <c r="P254" s="286">
        <v>42070.92</v>
      </c>
      <c r="Q254" s="286">
        <v>9</v>
      </c>
    </row>
    <row r="255" spans="1:17" x14ac:dyDescent="0.2">
      <c r="A255" s="285">
        <v>1674</v>
      </c>
      <c r="B255" s="285" t="s">
        <v>268</v>
      </c>
      <c r="C255" s="286">
        <v>77032</v>
      </c>
      <c r="D255" s="286">
        <v>14261</v>
      </c>
      <c r="E255" s="286">
        <v>7677.9</v>
      </c>
      <c r="F255" s="286">
        <v>7715</v>
      </c>
      <c r="G255" s="286">
        <v>83140</v>
      </c>
      <c r="H255" s="286">
        <v>2346.1</v>
      </c>
      <c r="I255" s="286">
        <v>3535.2</v>
      </c>
      <c r="J255" s="286">
        <v>0</v>
      </c>
      <c r="K255" s="286">
        <v>0</v>
      </c>
      <c r="L255" s="286">
        <v>0</v>
      </c>
      <c r="M255" s="286">
        <v>0</v>
      </c>
      <c r="N255" s="286">
        <v>10648</v>
      </c>
      <c r="O255" s="286">
        <v>69</v>
      </c>
      <c r="P255" s="286">
        <v>61657.868999999999</v>
      </c>
      <c r="Q255" s="286">
        <v>9</v>
      </c>
    </row>
    <row r="256" spans="1:17" x14ac:dyDescent="0.2">
      <c r="A256" s="285">
        <v>599</v>
      </c>
      <c r="B256" s="285" t="s">
        <v>269</v>
      </c>
      <c r="C256" s="286">
        <v>644618</v>
      </c>
      <c r="D256" s="286">
        <v>123120</v>
      </c>
      <c r="E256" s="286">
        <v>90692.6</v>
      </c>
      <c r="F256" s="286">
        <v>178750</v>
      </c>
      <c r="G256" s="286">
        <v>730950</v>
      </c>
      <c r="H256" s="286">
        <v>20291.513599999998</v>
      </c>
      <c r="I256" s="286">
        <v>26596.799999999999</v>
      </c>
      <c r="J256" s="286">
        <v>49826.400000000001</v>
      </c>
      <c r="K256" s="286">
        <v>4891.8999999999996</v>
      </c>
      <c r="L256" s="286">
        <v>0</v>
      </c>
      <c r="M256" s="286">
        <v>0</v>
      </c>
      <c r="N256" s="286">
        <v>21818</v>
      </c>
      <c r="O256" s="286">
        <v>7587</v>
      </c>
      <c r="P256" s="286">
        <v>1285869.5560000001</v>
      </c>
      <c r="Q256" s="286">
        <v>11</v>
      </c>
    </row>
    <row r="257" spans="1:17" x14ac:dyDescent="0.2">
      <c r="A257" s="285">
        <v>277</v>
      </c>
      <c r="B257" s="285" t="s">
        <v>270</v>
      </c>
      <c r="C257" s="286">
        <v>1654</v>
      </c>
      <c r="D257" s="286">
        <v>374</v>
      </c>
      <c r="E257" s="286">
        <v>37.6</v>
      </c>
      <c r="F257" s="286">
        <v>35</v>
      </c>
      <c r="G257" s="286">
        <v>930</v>
      </c>
      <c r="H257" s="286">
        <v>0</v>
      </c>
      <c r="I257" s="286">
        <v>547.20000000000005</v>
      </c>
      <c r="J257" s="286">
        <v>0</v>
      </c>
      <c r="K257" s="286">
        <v>0</v>
      </c>
      <c r="L257" s="286">
        <v>14.3</v>
      </c>
      <c r="M257" s="286">
        <v>0</v>
      </c>
      <c r="N257" s="286">
        <v>2791</v>
      </c>
      <c r="O257" s="286">
        <v>1</v>
      </c>
      <c r="P257" s="286">
        <v>651.66600000000005</v>
      </c>
      <c r="Q257" s="286">
        <v>1</v>
      </c>
    </row>
    <row r="258" spans="1:17" x14ac:dyDescent="0.2">
      <c r="A258" s="285">
        <v>840</v>
      </c>
      <c r="B258" s="285" t="s">
        <v>271</v>
      </c>
      <c r="C258" s="286">
        <v>22572</v>
      </c>
      <c r="D258" s="286">
        <v>3555</v>
      </c>
      <c r="E258" s="286">
        <v>1887</v>
      </c>
      <c r="F258" s="286">
        <v>375</v>
      </c>
      <c r="G258" s="286">
        <v>20790</v>
      </c>
      <c r="H258" s="286">
        <v>0</v>
      </c>
      <c r="I258" s="286">
        <v>301.60000000000002</v>
      </c>
      <c r="J258" s="286">
        <v>0</v>
      </c>
      <c r="K258" s="286">
        <v>0</v>
      </c>
      <c r="L258" s="286">
        <v>0</v>
      </c>
      <c r="M258" s="286">
        <v>23.9</v>
      </c>
      <c r="N258" s="286">
        <v>6438</v>
      </c>
      <c r="O258" s="286">
        <v>9</v>
      </c>
      <c r="P258" s="286">
        <v>6660</v>
      </c>
      <c r="Q258" s="286">
        <v>6</v>
      </c>
    </row>
    <row r="259" spans="1:17" x14ac:dyDescent="0.2">
      <c r="A259" s="285">
        <v>441</v>
      </c>
      <c r="B259" s="285" t="s">
        <v>272</v>
      </c>
      <c r="C259" s="286">
        <v>46553</v>
      </c>
      <c r="D259" s="286">
        <v>8894</v>
      </c>
      <c r="E259" s="286">
        <v>3351.7</v>
      </c>
      <c r="F259" s="286">
        <v>825</v>
      </c>
      <c r="G259" s="286">
        <v>41380</v>
      </c>
      <c r="H259" s="286">
        <v>1407.9</v>
      </c>
      <c r="I259" s="286">
        <v>2520.8000000000002</v>
      </c>
      <c r="J259" s="286">
        <v>0</v>
      </c>
      <c r="K259" s="286">
        <v>0</v>
      </c>
      <c r="L259" s="286">
        <v>0</v>
      </c>
      <c r="M259" s="286">
        <v>0</v>
      </c>
      <c r="N259" s="286">
        <v>16790</v>
      </c>
      <c r="O259" s="286">
        <v>410</v>
      </c>
      <c r="P259" s="286">
        <v>17712.321</v>
      </c>
      <c r="Q259" s="286">
        <v>23</v>
      </c>
    </row>
    <row r="260" spans="1:17" x14ac:dyDescent="0.2">
      <c r="A260" s="285">
        <v>279</v>
      </c>
      <c r="B260" s="285" t="s">
        <v>274</v>
      </c>
      <c r="C260" s="286">
        <v>9873</v>
      </c>
      <c r="D260" s="286">
        <v>2304</v>
      </c>
      <c r="E260" s="286">
        <v>637.5</v>
      </c>
      <c r="F260" s="286">
        <v>165</v>
      </c>
      <c r="G260" s="286">
        <v>8080</v>
      </c>
      <c r="H260" s="286">
        <v>0</v>
      </c>
      <c r="I260" s="286">
        <v>0</v>
      </c>
      <c r="J260" s="286">
        <v>0</v>
      </c>
      <c r="K260" s="286">
        <v>0</v>
      </c>
      <c r="L260" s="286">
        <v>0</v>
      </c>
      <c r="M260" s="286">
        <v>0</v>
      </c>
      <c r="N260" s="286">
        <v>1379</v>
      </c>
      <c r="O260" s="286">
        <v>3</v>
      </c>
      <c r="P260" s="286">
        <v>3804.2</v>
      </c>
      <c r="Q260" s="286">
        <v>2</v>
      </c>
    </row>
    <row r="261" spans="1:17" x14ac:dyDescent="0.2">
      <c r="A261" s="285">
        <v>606</v>
      </c>
      <c r="B261" s="285" t="s">
        <v>275</v>
      </c>
      <c r="C261" s="286">
        <v>77999</v>
      </c>
      <c r="D261" s="286">
        <v>14928</v>
      </c>
      <c r="E261" s="286">
        <v>9744</v>
      </c>
      <c r="F261" s="286">
        <v>16455</v>
      </c>
      <c r="G261" s="286">
        <v>76970</v>
      </c>
      <c r="H261" s="286">
        <v>1575.7</v>
      </c>
      <c r="I261" s="286">
        <v>3236</v>
      </c>
      <c r="J261" s="286">
        <v>855.19999999999902</v>
      </c>
      <c r="K261" s="286">
        <v>347.3</v>
      </c>
      <c r="L261" s="286">
        <v>0</v>
      </c>
      <c r="M261" s="286">
        <v>581.1</v>
      </c>
      <c r="N261" s="286">
        <v>1784</v>
      </c>
      <c r="O261" s="286">
        <v>202</v>
      </c>
      <c r="P261" s="286">
        <v>124165.02</v>
      </c>
      <c r="Q261" s="286">
        <v>2</v>
      </c>
    </row>
    <row r="262" spans="1:17" x14ac:dyDescent="0.2">
      <c r="A262" s="285">
        <v>88</v>
      </c>
      <c r="B262" s="285" t="s">
        <v>276</v>
      </c>
      <c r="C262" s="286">
        <v>936</v>
      </c>
      <c r="D262" s="286">
        <v>128</v>
      </c>
      <c r="E262" s="286">
        <v>77.400000000000006</v>
      </c>
      <c r="F262" s="286">
        <v>0</v>
      </c>
      <c r="G262" s="286">
        <v>910</v>
      </c>
      <c r="H262" s="286">
        <v>0</v>
      </c>
      <c r="I262" s="286">
        <v>27.2</v>
      </c>
      <c r="J262" s="286">
        <v>0</v>
      </c>
      <c r="K262" s="286">
        <v>0</v>
      </c>
      <c r="L262" s="286">
        <v>0</v>
      </c>
      <c r="M262" s="286">
        <v>0</v>
      </c>
      <c r="N262" s="286">
        <v>4048</v>
      </c>
      <c r="O262" s="286">
        <v>43</v>
      </c>
      <c r="P262" s="286">
        <v>429.85199999999998</v>
      </c>
      <c r="Q262" s="286">
        <v>1</v>
      </c>
    </row>
    <row r="263" spans="1:17" x14ac:dyDescent="0.2">
      <c r="A263" s="285">
        <v>1676</v>
      </c>
      <c r="B263" s="285" t="s">
        <v>280</v>
      </c>
      <c r="C263" s="286">
        <v>33779</v>
      </c>
      <c r="D263" s="286">
        <v>5870</v>
      </c>
      <c r="E263" s="286">
        <v>2539.1999999999998</v>
      </c>
      <c r="F263" s="286">
        <v>495</v>
      </c>
      <c r="G263" s="286">
        <v>33030</v>
      </c>
      <c r="H263" s="286">
        <v>178.2</v>
      </c>
      <c r="I263" s="286">
        <v>705.6</v>
      </c>
      <c r="J263" s="286">
        <v>0</v>
      </c>
      <c r="K263" s="286">
        <v>0</v>
      </c>
      <c r="L263" s="286">
        <v>0</v>
      </c>
      <c r="M263" s="286">
        <v>0</v>
      </c>
      <c r="N263" s="286">
        <v>22869</v>
      </c>
      <c r="O263" s="286">
        <v>7328</v>
      </c>
      <c r="P263" s="286">
        <v>10510.263999999999</v>
      </c>
      <c r="Q263" s="286">
        <v>24</v>
      </c>
    </row>
    <row r="264" spans="1:17" x14ac:dyDescent="0.2">
      <c r="A264" s="285">
        <v>518</v>
      </c>
      <c r="B264" s="285" t="s">
        <v>281</v>
      </c>
      <c r="C264" s="286">
        <v>537833</v>
      </c>
      <c r="D264" s="286">
        <v>109962</v>
      </c>
      <c r="E264" s="286">
        <v>63213.2</v>
      </c>
      <c r="F264" s="286">
        <v>138430</v>
      </c>
      <c r="G264" s="286">
        <v>599310</v>
      </c>
      <c r="H264" s="286">
        <v>12201.64</v>
      </c>
      <c r="I264" s="286">
        <v>21168.799999999999</v>
      </c>
      <c r="J264" s="286">
        <v>30863.4</v>
      </c>
      <c r="K264" s="286">
        <v>3337.5</v>
      </c>
      <c r="L264" s="286">
        <v>0</v>
      </c>
      <c r="M264" s="286">
        <v>3422.6</v>
      </c>
      <c r="N264" s="286">
        <v>8241</v>
      </c>
      <c r="O264" s="286">
        <v>356</v>
      </c>
      <c r="P264" s="286">
        <v>1319600.304</v>
      </c>
      <c r="Q264" s="286">
        <v>3</v>
      </c>
    </row>
    <row r="265" spans="1:17" x14ac:dyDescent="0.2">
      <c r="A265" s="285">
        <v>796</v>
      </c>
      <c r="B265" s="285" t="s">
        <v>282</v>
      </c>
      <c r="C265" s="286">
        <v>154205</v>
      </c>
      <c r="D265" s="286">
        <v>28962</v>
      </c>
      <c r="E265" s="286">
        <v>14182.2</v>
      </c>
      <c r="F265" s="286">
        <v>11975</v>
      </c>
      <c r="G265" s="286">
        <v>177070</v>
      </c>
      <c r="H265" s="286">
        <v>4856.16</v>
      </c>
      <c r="I265" s="286">
        <v>7004</v>
      </c>
      <c r="J265" s="286">
        <v>0</v>
      </c>
      <c r="K265" s="286">
        <v>0</v>
      </c>
      <c r="L265" s="286">
        <v>0</v>
      </c>
      <c r="M265" s="286">
        <v>0</v>
      </c>
      <c r="N265" s="286">
        <v>10943</v>
      </c>
      <c r="O265" s="286">
        <v>839</v>
      </c>
      <c r="P265" s="286">
        <v>146452.20600000001</v>
      </c>
      <c r="Q265" s="286">
        <v>9</v>
      </c>
    </row>
    <row r="266" spans="1:17" x14ac:dyDescent="0.2">
      <c r="A266" s="285">
        <v>965</v>
      </c>
      <c r="B266" s="285" t="s">
        <v>283</v>
      </c>
      <c r="C266" s="286">
        <v>10516</v>
      </c>
      <c r="D266" s="286">
        <v>1725</v>
      </c>
      <c r="E266" s="286">
        <v>1035.2</v>
      </c>
      <c r="F266" s="286">
        <v>105</v>
      </c>
      <c r="G266" s="286">
        <v>7980</v>
      </c>
      <c r="H266" s="286">
        <v>0</v>
      </c>
      <c r="I266" s="286">
        <v>0</v>
      </c>
      <c r="J266" s="286">
        <v>0</v>
      </c>
      <c r="K266" s="286">
        <v>0</v>
      </c>
      <c r="L266" s="286">
        <v>0</v>
      </c>
      <c r="M266" s="286">
        <v>0</v>
      </c>
      <c r="N266" s="286">
        <v>1603</v>
      </c>
      <c r="O266" s="286">
        <v>0</v>
      </c>
      <c r="P266" s="286">
        <v>3676.038</v>
      </c>
      <c r="Q266" s="286">
        <v>3</v>
      </c>
    </row>
    <row r="267" spans="1:17" x14ac:dyDescent="0.2">
      <c r="A267" s="285">
        <v>1702</v>
      </c>
      <c r="B267" s="285" t="s">
        <v>284</v>
      </c>
      <c r="C267" s="286">
        <v>11606</v>
      </c>
      <c r="D267" s="286">
        <v>2152</v>
      </c>
      <c r="E267" s="286">
        <v>717.3</v>
      </c>
      <c r="F267" s="286">
        <v>135</v>
      </c>
      <c r="G267" s="286">
        <v>9260</v>
      </c>
      <c r="H267" s="286">
        <v>311.39999999999998</v>
      </c>
      <c r="I267" s="286">
        <v>837.6</v>
      </c>
      <c r="J267" s="286">
        <v>0</v>
      </c>
      <c r="K267" s="286">
        <v>0</v>
      </c>
      <c r="L267" s="286">
        <v>0</v>
      </c>
      <c r="M267" s="286">
        <v>0</v>
      </c>
      <c r="N267" s="286">
        <v>9926</v>
      </c>
      <c r="O267" s="286">
        <v>50</v>
      </c>
      <c r="P267" s="286">
        <v>1362.317</v>
      </c>
      <c r="Q267" s="286">
        <v>7</v>
      </c>
    </row>
    <row r="268" spans="1:17" x14ac:dyDescent="0.2">
      <c r="A268" s="285">
        <v>845</v>
      </c>
      <c r="B268" s="285" t="s">
        <v>285</v>
      </c>
      <c r="C268" s="286">
        <v>28991</v>
      </c>
      <c r="D268" s="286">
        <v>5929</v>
      </c>
      <c r="E268" s="286">
        <v>1654.8</v>
      </c>
      <c r="F268" s="286">
        <v>480</v>
      </c>
      <c r="G268" s="286">
        <v>23080</v>
      </c>
      <c r="H268" s="286">
        <v>1198.1980000000001</v>
      </c>
      <c r="I268" s="286">
        <v>925.6</v>
      </c>
      <c r="J268" s="286">
        <v>0</v>
      </c>
      <c r="K268" s="286">
        <v>0</v>
      </c>
      <c r="L268" s="286">
        <v>0</v>
      </c>
      <c r="M268" s="286">
        <v>0</v>
      </c>
      <c r="N268" s="286">
        <v>5835</v>
      </c>
      <c r="O268" s="286">
        <v>100</v>
      </c>
      <c r="P268" s="286">
        <v>7700.8140000000003</v>
      </c>
      <c r="Q268" s="286">
        <v>7</v>
      </c>
    </row>
    <row r="269" spans="1:17" x14ac:dyDescent="0.2">
      <c r="A269" s="285">
        <v>1883</v>
      </c>
      <c r="B269" s="285" t="s">
        <v>287</v>
      </c>
      <c r="C269" s="286">
        <v>92661</v>
      </c>
      <c r="D269" s="286">
        <v>14540</v>
      </c>
      <c r="E269" s="286">
        <v>11523.2</v>
      </c>
      <c r="F269" s="286">
        <v>3830</v>
      </c>
      <c r="G269" s="286">
        <v>104300</v>
      </c>
      <c r="H269" s="286">
        <v>2415.36</v>
      </c>
      <c r="I269" s="286">
        <v>4601.6000000000004</v>
      </c>
      <c r="J269" s="286">
        <v>0</v>
      </c>
      <c r="K269" s="286">
        <v>0</v>
      </c>
      <c r="L269" s="286">
        <v>0</v>
      </c>
      <c r="M269" s="286">
        <v>0</v>
      </c>
      <c r="N269" s="286">
        <v>7860</v>
      </c>
      <c r="O269" s="286">
        <v>198</v>
      </c>
      <c r="P269" s="286">
        <v>70462.923999999999</v>
      </c>
      <c r="Q269" s="286">
        <v>7</v>
      </c>
    </row>
    <row r="270" spans="1:17" x14ac:dyDescent="0.2">
      <c r="A270" s="285">
        <v>610</v>
      </c>
      <c r="B270" s="285" t="s">
        <v>288</v>
      </c>
      <c r="C270" s="286">
        <v>25026</v>
      </c>
      <c r="D270" s="286">
        <v>5472</v>
      </c>
      <c r="E270" s="286">
        <v>2173.3000000000002</v>
      </c>
      <c r="F270" s="286">
        <v>1345</v>
      </c>
      <c r="G270" s="286">
        <v>24530</v>
      </c>
      <c r="H270" s="286">
        <v>1029.76</v>
      </c>
      <c r="I270" s="286">
        <v>276.8</v>
      </c>
      <c r="J270" s="286">
        <v>0</v>
      </c>
      <c r="K270" s="286">
        <v>0</v>
      </c>
      <c r="L270" s="286">
        <v>0</v>
      </c>
      <c r="M270" s="286">
        <v>0</v>
      </c>
      <c r="N270" s="286">
        <v>1283</v>
      </c>
      <c r="O270" s="286">
        <v>118</v>
      </c>
      <c r="P270" s="286">
        <v>18530.852999999999</v>
      </c>
      <c r="Q270" s="286">
        <v>1</v>
      </c>
    </row>
    <row r="271" spans="1:17" x14ac:dyDescent="0.2">
      <c r="A271" s="285">
        <v>1714</v>
      </c>
      <c r="B271" s="285" t="s">
        <v>290</v>
      </c>
      <c r="C271" s="286">
        <v>23386</v>
      </c>
      <c r="D271" s="286">
        <v>3659</v>
      </c>
      <c r="E271" s="286">
        <v>2001.3</v>
      </c>
      <c r="F271" s="286">
        <v>405</v>
      </c>
      <c r="G271" s="286">
        <v>20920</v>
      </c>
      <c r="H271" s="286">
        <v>0</v>
      </c>
      <c r="I271" s="286">
        <v>633.6</v>
      </c>
      <c r="J271" s="286">
        <v>0</v>
      </c>
      <c r="K271" s="286">
        <v>0</v>
      </c>
      <c r="L271" s="286">
        <v>0</v>
      </c>
      <c r="M271" s="286">
        <v>0</v>
      </c>
      <c r="N271" s="286">
        <v>27859</v>
      </c>
      <c r="O271" s="286">
        <v>482</v>
      </c>
      <c r="P271" s="286">
        <v>7750.7430000000004</v>
      </c>
      <c r="Q271" s="286">
        <v>25</v>
      </c>
    </row>
    <row r="272" spans="1:17" x14ac:dyDescent="0.2">
      <c r="A272" s="285">
        <v>90</v>
      </c>
      <c r="B272" s="285" t="s">
        <v>291</v>
      </c>
      <c r="C272" s="286">
        <v>55938</v>
      </c>
      <c r="D272" s="286">
        <v>11399</v>
      </c>
      <c r="E272" s="286">
        <v>6247.8</v>
      </c>
      <c r="F272" s="286">
        <v>1475</v>
      </c>
      <c r="G272" s="286">
        <v>63520</v>
      </c>
      <c r="H272" s="286">
        <v>4040.78</v>
      </c>
      <c r="I272" s="286">
        <v>3903.2</v>
      </c>
      <c r="J272" s="286">
        <v>0</v>
      </c>
      <c r="K272" s="286">
        <v>0</v>
      </c>
      <c r="L272" s="286">
        <v>0</v>
      </c>
      <c r="M272" s="286">
        <v>0</v>
      </c>
      <c r="N272" s="286">
        <v>11682</v>
      </c>
      <c r="O272" s="286">
        <v>936</v>
      </c>
      <c r="P272" s="286">
        <v>35097.868000000002</v>
      </c>
      <c r="Q272" s="286">
        <v>9</v>
      </c>
    </row>
    <row r="273" spans="1:17" x14ac:dyDescent="0.2">
      <c r="A273" s="285">
        <v>342</v>
      </c>
      <c r="B273" s="285" t="s">
        <v>292</v>
      </c>
      <c r="C273" s="286">
        <v>46194</v>
      </c>
      <c r="D273" s="286">
        <v>9421</v>
      </c>
      <c r="E273" s="286">
        <v>3487.7</v>
      </c>
      <c r="F273" s="286">
        <v>4155</v>
      </c>
      <c r="G273" s="286">
        <v>42420</v>
      </c>
      <c r="H273" s="286">
        <v>529.38</v>
      </c>
      <c r="I273" s="286">
        <v>1164.8</v>
      </c>
      <c r="J273" s="286">
        <v>0</v>
      </c>
      <c r="K273" s="286">
        <v>0</v>
      </c>
      <c r="L273" s="286">
        <v>0</v>
      </c>
      <c r="M273" s="286">
        <v>0</v>
      </c>
      <c r="N273" s="286">
        <v>4625</v>
      </c>
      <c r="O273" s="286">
        <v>18</v>
      </c>
      <c r="P273" s="286">
        <v>30935.164000000001</v>
      </c>
      <c r="Q273" s="286">
        <v>4</v>
      </c>
    </row>
    <row r="274" spans="1:17" x14ac:dyDescent="0.2">
      <c r="A274" s="285">
        <v>847</v>
      </c>
      <c r="B274" s="285" t="s">
        <v>293</v>
      </c>
      <c r="C274" s="286">
        <v>19322</v>
      </c>
      <c r="D274" s="286">
        <v>3487</v>
      </c>
      <c r="E274" s="286">
        <v>1514.9</v>
      </c>
      <c r="F274" s="286">
        <v>250</v>
      </c>
      <c r="G274" s="286">
        <v>16600</v>
      </c>
      <c r="H274" s="286">
        <v>342.54</v>
      </c>
      <c r="I274" s="286">
        <v>560.79999999999995</v>
      </c>
      <c r="J274" s="286">
        <v>0</v>
      </c>
      <c r="K274" s="286">
        <v>0</v>
      </c>
      <c r="L274" s="286">
        <v>0</v>
      </c>
      <c r="M274" s="286">
        <v>0</v>
      </c>
      <c r="N274" s="286">
        <v>8012</v>
      </c>
      <c r="O274" s="286">
        <v>138</v>
      </c>
      <c r="P274" s="286">
        <v>5956.6589999999997</v>
      </c>
      <c r="Q274" s="286">
        <v>5</v>
      </c>
    </row>
    <row r="275" spans="1:17" x14ac:dyDescent="0.2">
      <c r="A275" s="285">
        <v>848</v>
      </c>
      <c r="B275" s="285" t="s">
        <v>294</v>
      </c>
      <c r="C275" s="286">
        <v>16904</v>
      </c>
      <c r="D275" s="286">
        <v>3491</v>
      </c>
      <c r="E275" s="286">
        <v>839.8</v>
      </c>
      <c r="F275" s="286">
        <v>330</v>
      </c>
      <c r="G275" s="286">
        <v>14790</v>
      </c>
      <c r="H275" s="286">
        <v>456.72</v>
      </c>
      <c r="I275" s="286">
        <v>0</v>
      </c>
      <c r="J275" s="286">
        <v>0</v>
      </c>
      <c r="K275" s="286">
        <v>0</v>
      </c>
      <c r="L275" s="286">
        <v>0</v>
      </c>
      <c r="M275" s="286">
        <v>0</v>
      </c>
      <c r="N275" s="286">
        <v>2594</v>
      </c>
      <c r="O275" s="286">
        <v>57</v>
      </c>
      <c r="P275" s="286">
        <v>4968.0119999999997</v>
      </c>
      <c r="Q275" s="286">
        <v>2</v>
      </c>
    </row>
    <row r="276" spans="1:17" x14ac:dyDescent="0.2">
      <c r="A276" s="285">
        <v>37</v>
      </c>
      <c r="B276" s="285" t="s">
        <v>296</v>
      </c>
      <c r="C276" s="286">
        <v>31789</v>
      </c>
      <c r="D276" s="286">
        <v>5714</v>
      </c>
      <c r="E276" s="286">
        <v>4345.8999999999996</v>
      </c>
      <c r="F276" s="286">
        <v>435</v>
      </c>
      <c r="G276" s="286">
        <v>35050</v>
      </c>
      <c r="H276" s="286">
        <v>1183.4000000000001</v>
      </c>
      <c r="I276" s="286">
        <v>1665.6</v>
      </c>
      <c r="J276" s="286">
        <v>0</v>
      </c>
      <c r="K276" s="286">
        <v>0</v>
      </c>
      <c r="L276" s="286">
        <v>0</v>
      </c>
      <c r="M276" s="286">
        <v>196.6</v>
      </c>
      <c r="N276" s="286">
        <v>11770</v>
      </c>
      <c r="O276" s="286">
        <v>224</v>
      </c>
      <c r="P276" s="286">
        <v>12925.396000000001</v>
      </c>
      <c r="Q276" s="286">
        <v>13</v>
      </c>
    </row>
    <row r="277" spans="1:17" x14ac:dyDescent="0.2">
      <c r="A277" s="285">
        <v>180</v>
      </c>
      <c r="B277" s="285" t="s">
        <v>297</v>
      </c>
      <c r="C277" s="286">
        <v>17003</v>
      </c>
      <c r="D277" s="286">
        <v>4680</v>
      </c>
      <c r="E277" s="286">
        <v>752.3</v>
      </c>
      <c r="F277" s="286">
        <v>165</v>
      </c>
      <c r="G277" s="286">
        <v>16050</v>
      </c>
      <c r="H277" s="286">
        <v>0</v>
      </c>
      <c r="I277" s="286">
        <v>312.8</v>
      </c>
      <c r="J277" s="286">
        <v>0</v>
      </c>
      <c r="K277" s="286">
        <v>0</v>
      </c>
      <c r="L277" s="286">
        <v>0</v>
      </c>
      <c r="M277" s="286">
        <v>0</v>
      </c>
      <c r="N277" s="286">
        <v>13398</v>
      </c>
      <c r="O277" s="286">
        <v>171</v>
      </c>
      <c r="P277" s="286">
        <v>2213.252</v>
      </c>
      <c r="Q277" s="286">
        <v>5</v>
      </c>
    </row>
    <row r="278" spans="1:17" x14ac:dyDescent="0.2">
      <c r="A278" s="285">
        <v>532</v>
      </c>
      <c r="B278" s="285" t="s">
        <v>298</v>
      </c>
      <c r="C278" s="286">
        <v>21706</v>
      </c>
      <c r="D278" s="286">
        <v>4421</v>
      </c>
      <c r="E278" s="286">
        <v>1644.5</v>
      </c>
      <c r="F278" s="286">
        <v>575</v>
      </c>
      <c r="G278" s="286">
        <v>23510</v>
      </c>
      <c r="H278" s="286">
        <v>857.34</v>
      </c>
      <c r="I278" s="286">
        <v>1545.6</v>
      </c>
      <c r="J278" s="286">
        <v>0</v>
      </c>
      <c r="K278" s="286">
        <v>0</v>
      </c>
      <c r="L278" s="286">
        <v>0</v>
      </c>
      <c r="M278" s="286">
        <v>0</v>
      </c>
      <c r="N278" s="286">
        <v>1444</v>
      </c>
      <c r="O278" s="286">
        <v>113</v>
      </c>
      <c r="P278" s="286">
        <v>10490.96</v>
      </c>
      <c r="Q278" s="286">
        <v>1</v>
      </c>
    </row>
    <row r="279" spans="1:17" x14ac:dyDescent="0.2">
      <c r="A279" s="285">
        <v>851</v>
      </c>
      <c r="B279" s="285" t="s">
        <v>299</v>
      </c>
      <c r="C279" s="286">
        <v>25054</v>
      </c>
      <c r="D279" s="286">
        <v>4161</v>
      </c>
      <c r="E279" s="286">
        <v>2643.8</v>
      </c>
      <c r="F279" s="286">
        <v>465</v>
      </c>
      <c r="G279" s="286">
        <v>23250</v>
      </c>
      <c r="H279" s="286">
        <v>0</v>
      </c>
      <c r="I279" s="286">
        <v>488.8</v>
      </c>
      <c r="J279" s="286">
        <v>0</v>
      </c>
      <c r="K279" s="286">
        <v>0</v>
      </c>
      <c r="L279" s="286">
        <v>0</v>
      </c>
      <c r="M279" s="286">
        <v>196.3</v>
      </c>
      <c r="N279" s="286">
        <v>14648</v>
      </c>
      <c r="O279" s="286">
        <v>1266</v>
      </c>
      <c r="P279" s="286">
        <v>7625.7640000000001</v>
      </c>
      <c r="Q279" s="286">
        <v>8</v>
      </c>
    </row>
    <row r="280" spans="1:17" x14ac:dyDescent="0.2">
      <c r="A280" s="285">
        <v>1708</v>
      </c>
      <c r="B280" s="285" t="s">
        <v>300</v>
      </c>
      <c r="C280" s="286">
        <v>43940</v>
      </c>
      <c r="D280" s="286">
        <v>8689</v>
      </c>
      <c r="E280" s="286">
        <v>4206.2</v>
      </c>
      <c r="F280" s="286">
        <v>970</v>
      </c>
      <c r="G280" s="286">
        <v>42170</v>
      </c>
      <c r="H280" s="286">
        <v>548.46</v>
      </c>
      <c r="I280" s="286">
        <v>1510.4</v>
      </c>
      <c r="J280" s="286">
        <v>0</v>
      </c>
      <c r="K280" s="286">
        <v>0</v>
      </c>
      <c r="L280" s="286">
        <v>0</v>
      </c>
      <c r="M280" s="286">
        <v>0</v>
      </c>
      <c r="N280" s="286">
        <v>28825</v>
      </c>
      <c r="O280" s="286">
        <v>3334</v>
      </c>
      <c r="P280" s="286">
        <v>12463.674000000001</v>
      </c>
      <c r="Q280" s="286">
        <v>34</v>
      </c>
    </row>
    <row r="281" spans="1:17" x14ac:dyDescent="0.2">
      <c r="A281" s="285">
        <v>971</v>
      </c>
      <c r="B281" s="285" t="s">
        <v>301</v>
      </c>
      <c r="C281" s="286">
        <v>24961</v>
      </c>
      <c r="D281" s="286">
        <v>3832</v>
      </c>
      <c r="E281" s="286">
        <v>2297</v>
      </c>
      <c r="F281" s="286">
        <v>465</v>
      </c>
      <c r="G281" s="286">
        <v>23330</v>
      </c>
      <c r="H281" s="286">
        <v>0</v>
      </c>
      <c r="I281" s="286">
        <v>1161.5999999999999</v>
      </c>
      <c r="J281" s="286">
        <v>0</v>
      </c>
      <c r="K281" s="286">
        <v>0</v>
      </c>
      <c r="L281" s="286">
        <v>0</v>
      </c>
      <c r="M281" s="286">
        <v>145.19999999999999</v>
      </c>
      <c r="N281" s="286">
        <v>2089</v>
      </c>
      <c r="O281" s="286">
        <v>191</v>
      </c>
      <c r="P281" s="286">
        <v>10682.49</v>
      </c>
      <c r="Q281" s="286">
        <v>3</v>
      </c>
    </row>
    <row r="282" spans="1:17" x14ac:dyDescent="0.2">
      <c r="A282" s="285">
        <v>1904</v>
      </c>
      <c r="B282" s="285" t="s">
        <v>508</v>
      </c>
      <c r="C282" s="286">
        <v>64336</v>
      </c>
      <c r="D282" s="286">
        <v>13304</v>
      </c>
      <c r="E282" s="286">
        <v>3801.6</v>
      </c>
      <c r="F282" s="286">
        <v>3540</v>
      </c>
      <c r="G282" s="286">
        <v>51140</v>
      </c>
      <c r="H282" s="286">
        <v>205.92</v>
      </c>
      <c r="I282" s="286">
        <v>3448.8</v>
      </c>
      <c r="J282" s="286">
        <v>0</v>
      </c>
      <c r="K282" s="286">
        <v>0</v>
      </c>
      <c r="L282" s="286">
        <v>0</v>
      </c>
      <c r="M282" s="286">
        <v>62.799999999999301</v>
      </c>
      <c r="N282" s="286">
        <v>9617</v>
      </c>
      <c r="O282" s="286">
        <v>1065</v>
      </c>
      <c r="P282" s="286">
        <v>33985.699999999997</v>
      </c>
      <c r="Q282" s="286">
        <v>18</v>
      </c>
    </row>
    <row r="283" spans="1:17" x14ac:dyDescent="0.2">
      <c r="A283" s="285">
        <v>1900</v>
      </c>
      <c r="B283" s="285" t="s">
        <v>507</v>
      </c>
      <c r="C283" s="286">
        <v>89710</v>
      </c>
      <c r="D283" s="286">
        <v>18418</v>
      </c>
      <c r="E283" s="286">
        <v>9078.7000000000007</v>
      </c>
      <c r="F283" s="286">
        <v>1690</v>
      </c>
      <c r="G283" s="286">
        <v>89600</v>
      </c>
      <c r="H283" s="286">
        <v>2321.6</v>
      </c>
      <c r="I283" s="286">
        <v>4497.6000000000004</v>
      </c>
      <c r="J283" s="286">
        <v>0</v>
      </c>
      <c r="K283" s="286">
        <v>0</v>
      </c>
      <c r="L283" s="286">
        <v>0</v>
      </c>
      <c r="M283" s="286">
        <v>0</v>
      </c>
      <c r="N283" s="286">
        <v>52262</v>
      </c>
      <c r="O283" s="286">
        <v>5305</v>
      </c>
      <c r="P283" s="286">
        <v>36389.921999999999</v>
      </c>
      <c r="Q283" s="286">
        <v>65</v>
      </c>
    </row>
    <row r="284" spans="1:17" x14ac:dyDescent="0.2">
      <c r="A284" s="285">
        <v>715</v>
      </c>
      <c r="B284" s="285" t="s">
        <v>304</v>
      </c>
      <c r="C284" s="286">
        <v>54589</v>
      </c>
      <c r="D284" s="286">
        <v>9592</v>
      </c>
      <c r="E284" s="286">
        <v>5705.9</v>
      </c>
      <c r="F284" s="286">
        <v>2780</v>
      </c>
      <c r="G284" s="286">
        <v>55560</v>
      </c>
      <c r="H284" s="286">
        <v>1260.08</v>
      </c>
      <c r="I284" s="286">
        <v>1993.6</v>
      </c>
      <c r="J284" s="286">
        <v>0</v>
      </c>
      <c r="K284" s="286">
        <v>0</v>
      </c>
      <c r="L284" s="286">
        <v>0</v>
      </c>
      <c r="M284" s="286">
        <v>0</v>
      </c>
      <c r="N284" s="286">
        <v>25003</v>
      </c>
      <c r="O284" s="286">
        <v>1280</v>
      </c>
      <c r="P284" s="286">
        <v>23613.681</v>
      </c>
      <c r="Q284" s="286">
        <v>26</v>
      </c>
    </row>
    <row r="285" spans="1:17" x14ac:dyDescent="0.2">
      <c r="A285" s="285">
        <v>93</v>
      </c>
      <c r="B285" s="285" t="s">
        <v>305</v>
      </c>
      <c r="C285" s="286">
        <v>4890</v>
      </c>
      <c r="D285" s="286">
        <v>722</v>
      </c>
      <c r="E285" s="286">
        <v>195.2</v>
      </c>
      <c r="F285" s="286">
        <v>35</v>
      </c>
      <c r="G285" s="286">
        <v>4900</v>
      </c>
      <c r="H285" s="286">
        <v>0</v>
      </c>
      <c r="I285" s="286">
        <v>91.2</v>
      </c>
      <c r="J285" s="286">
        <v>0</v>
      </c>
      <c r="K285" s="286">
        <v>0</v>
      </c>
      <c r="L285" s="286">
        <v>0</v>
      </c>
      <c r="M285" s="286">
        <v>0</v>
      </c>
      <c r="N285" s="286">
        <v>8523</v>
      </c>
      <c r="O285" s="286">
        <v>187</v>
      </c>
      <c r="P285" s="286">
        <v>982</v>
      </c>
      <c r="Q285" s="286">
        <v>9</v>
      </c>
    </row>
    <row r="286" spans="1:17" x14ac:dyDescent="0.2">
      <c r="A286" s="285">
        <v>448</v>
      </c>
      <c r="B286" s="285" t="s">
        <v>306</v>
      </c>
      <c r="C286" s="286">
        <v>13547</v>
      </c>
      <c r="D286" s="286">
        <v>2275</v>
      </c>
      <c r="E286" s="286">
        <v>987.2</v>
      </c>
      <c r="F286" s="286">
        <v>175</v>
      </c>
      <c r="G286" s="286">
        <v>12500</v>
      </c>
      <c r="H286" s="286">
        <v>51.48</v>
      </c>
      <c r="I286" s="286">
        <v>589.6</v>
      </c>
      <c r="J286" s="286">
        <v>0</v>
      </c>
      <c r="K286" s="286">
        <v>0</v>
      </c>
      <c r="L286" s="286">
        <v>0</v>
      </c>
      <c r="M286" s="286">
        <v>0</v>
      </c>
      <c r="N286" s="286">
        <v>16202</v>
      </c>
      <c r="O286" s="286">
        <v>288</v>
      </c>
      <c r="P286" s="286">
        <v>5050.192</v>
      </c>
      <c r="Q286" s="286">
        <v>22</v>
      </c>
    </row>
    <row r="287" spans="1:17" x14ac:dyDescent="0.2">
      <c r="A287" s="285">
        <v>1525</v>
      </c>
      <c r="B287" s="285" t="s">
        <v>307</v>
      </c>
      <c r="C287" s="286">
        <v>37061</v>
      </c>
      <c r="D287" s="286">
        <v>7652</v>
      </c>
      <c r="E287" s="286">
        <v>2227</v>
      </c>
      <c r="F287" s="286">
        <v>1160</v>
      </c>
      <c r="G287" s="286">
        <v>34270</v>
      </c>
      <c r="H287" s="286">
        <v>702.38</v>
      </c>
      <c r="I287" s="286">
        <v>1902.4</v>
      </c>
      <c r="J287" s="286">
        <v>0</v>
      </c>
      <c r="K287" s="286">
        <v>0</v>
      </c>
      <c r="L287" s="286">
        <v>0</v>
      </c>
      <c r="M287" s="286">
        <v>204.4</v>
      </c>
      <c r="N287" s="286">
        <v>2835</v>
      </c>
      <c r="O287" s="286">
        <v>514</v>
      </c>
      <c r="P287" s="286">
        <v>22759.439999999999</v>
      </c>
      <c r="Q287" s="286">
        <v>7</v>
      </c>
    </row>
    <row r="288" spans="1:17" x14ac:dyDescent="0.2">
      <c r="A288" s="285">
        <v>716</v>
      </c>
      <c r="B288" s="285" t="s">
        <v>308</v>
      </c>
      <c r="C288" s="286">
        <v>25780</v>
      </c>
      <c r="D288" s="286">
        <v>5781</v>
      </c>
      <c r="E288" s="286">
        <v>2035.6</v>
      </c>
      <c r="F288" s="286">
        <v>530</v>
      </c>
      <c r="G288" s="286">
        <v>22950</v>
      </c>
      <c r="H288" s="286">
        <v>130.62</v>
      </c>
      <c r="I288" s="286">
        <v>252</v>
      </c>
      <c r="J288" s="286">
        <v>0</v>
      </c>
      <c r="K288" s="286">
        <v>0</v>
      </c>
      <c r="L288" s="286">
        <v>0</v>
      </c>
      <c r="M288" s="286">
        <v>0</v>
      </c>
      <c r="N288" s="286">
        <v>14685</v>
      </c>
      <c r="O288" s="286">
        <v>1549</v>
      </c>
      <c r="P288" s="286">
        <v>5446.3320000000003</v>
      </c>
      <c r="Q288" s="286">
        <v>10</v>
      </c>
    </row>
    <row r="289" spans="1:17" x14ac:dyDescent="0.2">
      <c r="A289" s="285">
        <v>281</v>
      </c>
      <c r="B289" s="285" t="s">
        <v>309</v>
      </c>
      <c r="C289" s="286">
        <v>41978</v>
      </c>
      <c r="D289" s="286">
        <v>8338</v>
      </c>
      <c r="E289" s="286">
        <v>4090.2</v>
      </c>
      <c r="F289" s="286">
        <v>5310</v>
      </c>
      <c r="G289" s="286">
        <v>49300</v>
      </c>
      <c r="H289" s="286">
        <v>2040.86</v>
      </c>
      <c r="I289" s="286">
        <v>1988.8</v>
      </c>
      <c r="J289" s="286">
        <v>0</v>
      </c>
      <c r="K289" s="286">
        <v>0</v>
      </c>
      <c r="L289" s="286">
        <v>0</v>
      </c>
      <c r="M289" s="286">
        <v>0</v>
      </c>
      <c r="N289" s="286">
        <v>3284</v>
      </c>
      <c r="O289" s="286">
        <v>267</v>
      </c>
      <c r="P289" s="286">
        <v>25985.151999999998</v>
      </c>
      <c r="Q289" s="286">
        <v>3</v>
      </c>
    </row>
    <row r="290" spans="1:17" x14ac:dyDescent="0.2">
      <c r="A290" s="285">
        <v>855</v>
      </c>
      <c r="B290" s="285" t="s">
        <v>310</v>
      </c>
      <c r="C290" s="286">
        <v>217259</v>
      </c>
      <c r="D290" s="286">
        <v>39311</v>
      </c>
      <c r="E290" s="286">
        <v>24207.9</v>
      </c>
      <c r="F290" s="286">
        <v>24800</v>
      </c>
      <c r="G290" s="286">
        <v>242720</v>
      </c>
      <c r="H290" s="286">
        <v>5176.72</v>
      </c>
      <c r="I290" s="286">
        <v>9148</v>
      </c>
      <c r="J290" s="286">
        <v>0</v>
      </c>
      <c r="K290" s="286">
        <v>0</v>
      </c>
      <c r="L290" s="286">
        <v>0</v>
      </c>
      <c r="M290" s="286">
        <v>0</v>
      </c>
      <c r="N290" s="286">
        <v>11605</v>
      </c>
      <c r="O290" s="286">
        <v>208</v>
      </c>
      <c r="P290" s="286">
        <v>291466.842</v>
      </c>
      <c r="Q290" s="286">
        <v>5</v>
      </c>
    </row>
    <row r="291" spans="1:17" x14ac:dyDescent="0.2">
      <c r="A291" s="285">
        <v>183</v>
      </c>
      <c r="B291" s="285" t="s">
        <v>311</v>
      </c>
      <c r="C291" s="286">
        <v>21276</v>
      </c>
      <c r="D291" s="286">
        <v>4565</v>
      </c>
      <c r="E291" s="286">
        <v>1198.5999999999999</v>
      </c>
      <c r="F291" s="286">
        <v>140</v>
      </c>
      <c r="G291" s="286">
        <v>15460</v>
      </c>
      <c r="H291" s="286">
        <v>0</v>
      </c>
      <c r="I291" s="286">
        <v>545.6</v>
      </c>
      <c r="J291" s="286">
        <v>0</v>
      </c>
      <c r="K291" s="286">
        <v>0</v>
      </c>
      <c r="L291" s="286">
        <v>0</v>
      </c>
      <c r="M291" s="286">
        <v>0</v>
      </c>
      <c r="N291" s="286">
        <v>14702</v>
      </c>
      <c r="O291" s="286">
        <v>42</v>
      </c>
      <c r="P291" s="286">
        <v>2486.34</v>
      </c>
      <c r="Q291" s="286">
        <v>11</v>
      </c>
    </row>
    <row r="292" spans="1:17" x14ac:dyDescent="0.2">
      <c r="A292" s="285">
        <v>1700</v>
      </c>
      <c r="B292" s="285" t="s">
        <v>312</v>
      </c>
      <c r="C292" s="286">
        <v>33792</v>
      </c>
      <c r="D292" s="286">
        <v>7651</v>
      </c>
      <c r="E292" s="286">
        <v>2655.4</v>
      </c>
      <c r="F292" s="286">
        <v>330</v>
      </c>
      <c r="G292" s="286">
        <v>32210</v>
      </c>
      <c r="H292" s="286">
        <v>172.26</v>
      </c>
      <c r="I292" s="286">
        <v>980.8</v>
      </c>
      <c r="J292" s="286">
        <v>0</v>
      </c>
      <c r="K292" s="286">
        <v>0</v>
      </c>
      <c r="L292" s="286">
        <v>0</v>
      </c>
      <c r="M292" s="286">
        <v>266.8</v>
      </c>
      <c r="N292" s="286">
        <v>10613</v>
      </c>
      <c r="O292" s="286">
        <v>200</v>
      </c>
      <c r="P292" s="286">
        <v>8327.6200000000008</v>
      </c>
      <c r="Q292" s="286">
        <v>9</v>
      </c>
    </row>
    <row r="293" spans="1:17" x14ac:dyDescent="0.2">
      <c r="A293" s="285">
        <v>1730</v>
      </c>
      <c r="B293" s="285" t="s">
        <v>313</v>
      </c>
      <c r="C293" s="286">
        <v>33698</v>
      </c>
      <c r="D293" s="286">
        <v>7057</v>
      </c>
      <c r="E293" s="286">
        <v>2155.9</v>
      </c>
      <c r="F293" s="286">
        <v>505</v>
      </c>
      <c r="G293" s="286">
        <v>28670</v>
      </c>
      <c r="H293" s="286">
        <v>227.25280000000001</v>
      </c>
      <c r="I293" s="286">
        <v>169.6</v>
      </c>
      <c r="J293" s="286">
        <v>0</v>
      </c>
      <c r="K293" s="286">
        <v>0</v>
      </c>
      <c r="L293" s="286">
        <v>0</v>
      </c>
      <c r="M293" s="286">
        <v>0</v>
      </c>
      <c r="N293" s="286">
        <v>14286</v>
      </c>
      <c r="O293" s="286">
        <v>484</v>
      </c>
      <c r="P293" s="286">
        <v>8074.3109999999997</v>
      </c>
      <c r="Q293" s="286">
        <v>18</v>
      </c>
    </row>
    <row r="294" spans="1:17" x14ac:dyDescent="0.2">
      <c r="A294" s="285">
        <v>737</v>
      </c>
      <c r="B294" s="285" t="s">
        <v>314</v>
      </c>
      <c r="C294" s="286">
        <v>31780</v>
      </c>
      <c r="D294" s="286">
        <v>6500</v>
      </c>
      <c r="E294" s="286">
        <v>2712.8</v>
      </c>
      <c r="F294" s="286">
        <v>395</v>
      </c>
      <c r="G294" s="286">
        <v>28670</v>
      </c>
      <c r="H294" s="286">
        <v>0</v>
      </c>
      <c r="I294" s="286">
        <v>1105.5999999999999</v>
      </c>
      <c r="J294" s="286">
        <v>0</v>
      </c>
      <c r="K294" s="286">
        <v>0</v>
      </c>
      <c r="L294" s="286">
        <v>0</v>
      </c>
      <c r="M294" s="286">
        <v>543.79999999999995</v>
      </c>
      <c r="N294" s="286">
        <v>14860</v>
      </c>
      <c r="O294" s="286">
        <v>1280</v>
      </c>
      <c r="P294" s="286">
        <v>6964.0079999999998</v>
      </c>
      <c r="Q294" s="286">
        <v>24</v>
      </c>
    </row>
    <row r="295" spans="1:17" x14ac:dyDescent="0.2">
      <c r="A295" s="285">
        <v>856</v>
      </c>
      <c r="B295" s="285" t="s">
        <v>316</v>
      </c>
      <c r="C295" s="286">
        <v>41782</v>
      </c>
      <c r="D295" s="286">
        <v>8077</v>
      </c>
      <c r="E295" s="286">
        <v>3624.8</v>
      </c>
      <c r="F295" s="286">
        <v>2260</v>
      </c>
      <c r="G295" s="286">
        <v>46220</v>
      </c>
      <c r="H295" s="286">
        <v>517.28</v>
      </c>
      <c r="I295" s="286">
        <v>2279.1999999999998</v>
      </c>
      <c r="J295" s="286">
        <v>0</v>
      </c>
      <c r="K295" s="286">
        <v>0</v>
      </c>
      <c r="L295" s="286">
        <v>0</v>
      </c>
      <c r="M295" s="286">
        <v>0</v>
      </c>
      <c r="N295" s="286">
        <v>6699</v>
      </c>
      <c r="O295" s="286">
        <v>54</v>
      </c>
      <c r="P295" s="286">
        <v>26386.304</v>
      </c>
      <c r="Q295" s="286">
        <v>8</v>
      </c>
    </row>
    <row r="296" spans="1:17" x14ac:dyDescent="0.2">
      <c r="A296" s="285">
        <v>450</v>
      </c>
      <c r="B296" s="285" t="s">
        <v>317</v>
      </c>
      <c r="C296" s="286">
        <v>13528</v>
      </c>
      <c r="D296" s="286">
        <v>2834</v>
      </c>
      <c r="E296" s="286">
        <v>644.79999999999995</v>
      </c>
      <c r="F296" s="286">
        <v>325</v>
      </c>
      <c r="G296" s="286">
        <v>10520</v>
      </c>
      <c r="H296" s="286">
        <v>0</v>
      </c>
      <c r="I296" s="286">
        <v>0</v>
      </c>
      <c r="J296" s="286">
        <v>0</v>
      </c>
      <c r="K296" s="286">
        <v>0</v>
      </c>
      <c r="L296" s="286">
        <v>0</v>
      </c>
      <c r="M296" s="286">
        <v>0</v>
      </c>
      <c r="N296" s="286">
        <v>1914</v>
      </c>
      <c r="O296" s="286">
        <v>315</v>
      </c>
      <c r="P296" s="286">
        <v>6454.7560000000003</v>
      </c>
      <c r="Q296" s="286">
        <v>1</v>
      </c>
    </row>
    <row r="297" spans="1:17" x14ac:dyDescent="0.2">
      <c r="A297" s="285">
        <v>451</v>
      </c>
      <c r="B297" s="285" t="s">
        <v>318</v>
      </c>
      <c r="C297" s="286">
        <v>29424</v>
      </c>
      <c r="D297" s="286">
        <v>6017</v>
      </c>
      <c r="E297" s="286">
        <v>2085.3000000000002</v>
      </c>
      <c r="F297" s="286">
        <v>2020</v>
      </c>
      <c r="G297" s="286">
        <v>27490</v>
      </c>
      <c r="H297" s="286">
        <v>720.72</v>
      </c>
      <c r="I297" s="286">
        <v>1909.6</v>
      </c>
      <c r="J297" s="286">
        <v>0</v>
      </c>
      <c r="K297" s="286">
        <v>0</v>
      </c>
      <c r="L297" s="286">
        <v>0</v>
      </c>
      <c r="M297" s="286">
        <v>0</v>
      </c>
      <c r="N297" s="286">
        <v>1815</v>
      </c>
      <c r="O297" s="286">
        <v>127</v>
      </c>
      <c r="P297" s="286">
        <v>18336.848000000002</v>
      </c>
      <c r="Q297" s="286">
        <v>2</v>
      </c>
    </row>
    <row r="298" spans="1:17" x14ac:dyDescent="0.2">
      <c r="A298" s="285">
        <v>184</v>
      </c>
      <c r="B298" s="285" t="s">
        <v>319</v>
      </c>
      <c r="C298" s="286">
        <v>20776</v>
      </c>
      <c r="D298" s="286">
        <v>6969</v>
      </c>
      <c r="E298" s="286">
        <v>715.1</v>
      </c>
      <c r="F298" s="286">
        <v>315</v>
      </c>
      <c r="G298" s="286">
        <v>21650</v>
      </c>
      <c r="H298" s="286">
        <v>65.739999999999995</v>
      </c>
      <c r="I298" s="286">
        <v>802.4</v>
      </c>
      <c r="J298" s="286">
        <v>0</v>
      </c>
      <c r="K298" s="286">
        <v>0</v>
      </c>
      <c r="L298" s="286">
        <v>0</v>
      </c>
      <c r="M298" s="286">
        <v>544.29999999999995</v>
      </c>
      <c r="N298" s="286">
        <v>1316</v>
      </c>
      <c r="O298" s="286">
        <v>38</v>
      </c>
      <c r="P298" s="286">
        <v>7167.93</v>
      </c>
      <c r="Q298" s="286">
        <v>1</v>
      </c>
    </row>
    <row r="299" spans="1:17" x14ac:dyDescent="0.2">
      <c r="A299" s="285">
        <v>344</v>
      </c>
      <c r="B299" s="285" t="s">
        <v>320</v>
      </c>
      <c r="C299" s="286">
        <v>352866</v>
      </c>
      <c r="D299" s="286">
        <v>69968</v>
      </c>
      <c r="E299" s="286">
        <v>31678.400000000001</v>
      </c>
      <c r="F299" s="286">
        <v>59640</v>
      </c>
      <c r="G299" s="286">
        <v>405710</v>
      </c>
      <c r="H299" s="286">
        <v>8267.4071999999996</v>
      </c>
      <c r="I299" s="286">
        <v>11464</v>
      </c>
      <c r="J299" s="286">
        <v>0</v>
      </c>
      <c r="K299" s="286">
        <v>1077.7</v>
      </c>
      <c r="L299" s="286">
        <v>5216.49999999999</v>
      </c>
      <c r="M299" s="286">
        <v>3144.1</v>
      </c>
      <c r="N299" s="286">
        <v>9376</v>
      </c>
      <c r="O299" s="286">
        <v>545</v>
      </c>
      <c r="P299" s="286">
        <v>560833.52399999998</v>
      </c>
      <c r="Q299" s="286">
        <v>4</v>
      </c>
    </row>
    <row r="300" spans="1:17" x14ac:dyDescent="0.2">
      <c r="A300" s="285">
        <v>1581</v>
      </c>
      <c r="B300" s="285" t="s">
        <v>321</v>
      </c>
      <c r="C300" s="286">
        <v>49515</v>
      </c>
      <c r="D300" s="286">
        <v>9881</v>
      </c>
      <c r="E300" s="286">
        <v>2935.8</v>
      </c>
      <c r="F300" s="286">
        <v>2065</v>
      </c>
      <c r="G300" s="286">
        <v>43580</v>
      </c>
      <c r="H300" s="286">
        <v>845.48559999999998</v>
      </c>
      <c r="I300" s="286">
        <v>1792.8</v>
      </c>
      <c r="J300" s="286">
        <v>0</v>
      </c>
      <c r="K300" s="286">
        <v>0</v>
      </c>
      <c r="L300" s="286">
        <v>0</v>
      </c>
      <c r="M300" s="286">
        <v>0</v>
      </c>
      <c r="N300" s="286">
        <v>13205</v>
      </c>
      <c r="O300" s="286">
        <v>189</v>
      </c>
      <c r="P300" s="286">
        <v>19361.16</v>
      </c>
      <c r="Q300" s="286">
        <v>17</v>
      </c>
    </row>
    <row r="301" spans="1:17" x14ac:dyDescent="0.2">
      <c r="A301" s="285">
        <v>981</v>
      </c>
      <c r="B301" s="285" t="s">
        <v>322</v>
      </c>
      <c r="C301" s="286">
        <v>10092</v>
      </c>
      <c r="D301" s="286">
        <v>1274</v>
      </c>
      <c r="E301" s="286">
        <v>1482.3</v>
      </c>
      <c r="F301" s="286">
        <v>210</v>
      </c>
      <c r="G301" s="286">
        <v>8720</v>
      </c>
      <c r="H301" s="286">
        <v>0</v>
      </c>
      <c r="I301" s="286">
        <v>0</v>
      </c>
      <c r="J301" s="286">
        <v>0</v>
      </c>
      <c r="K301" s="286">
        <v>0</v>
      </c>
      <c r="L301" s="286">
        <v>0</v>
      </c>
      <c r="M301" s="286">
        <v>0</v>
      </c>
      <c r="N301" s="286">
        <v>2389</v>
      </c>
      <c r="O301" s="286">
        <v>1</v>
      </c>
      <c r="P301" s="286">
        <v>6565.7420000000002</v>
      </c>
      <c r="Q301" s="286">
        <v>6</v>
      </c>
    </row>
    <row r="302" spans="1:17" x14ac:dyDescent="0.2">
      <c r="A302" s="285">
        <v>994</v>
      </c>
      <c r="B302" s="285" t="s">
        <v>323</v>
      </c>
      <c r="C302" s="286">
        <v>16470</v>
      </c>
      <c r="D302" s="286">
        <v>2331</v>
      </c>
      <c r="E302" s="286">
        <v>1791.5</v>
      </c>
      <c r="F302" s="286">
        <v>275</v>
      </c>
      <c r="G302" s="286">
        <v>13370</v>
      </c>
      <c r="H302" s="286">
        <v>1089.9000000000001</v>
      </c>
      <c r="I302" s="286">
        <v>528</v>
      </c>
      <c r="J302" s="286">
        <v>0</v>
      </c>
      <c r="K302" s="286">
        <v>0</v>
      </c>
      <c r="L302" s="286">
        <v>0</v>
      </c>
      <c r="M302" s="286">
        <v>102.3</v>
      </c>
      <c r="N302" s="286">
        <v>3672</v>
      </c>
      <c r="O302" s="286">
        <v>21</v>
      </c>
      <c r="P302" s="286">
        <v>6217.65</v>
      </c>
      <c r="Q302" s="286">
        <v>6</v>
      </c>
    </row>
    <row r="303" spans="1:17" x14ac:dyDescent="0.2">
      <c r="A303" s="285">
        <v>858</v>
      </c>
      <c r="B303" s="285" t="s">
        <v>324</v>
      </c>
      <c r="C303" s="286">
        <v>30910</v>
      </c>
      <c r="D303" s="286">
        <v>5197</v>
      </c>
      <c r="E303" s="286">
        <v>3071.9</v>
      </c>
      <c r="F303" s="286">
        <v>625</v>
      </c>
      <c r="G303" s="286">
        <v>31520</v>
      </c>
      <c r="H303" s="286">
        <v>164.34</v>
      </c>
      <c r="I303" s="286">
        <v>1988</v>
      </c>
      <c r="J303" s="286">
        <v>0</v>
      </c>
      <c r="K303" s="286">
        <v>0</v>
      </c>
      <c r="L303" s="286">
        <v>0</v>
      </c>
      <c r="M303" s="286">
        <v>0</v>
      </c>
      <c r="N303" s="286">
        <v>5494</v>
      </c>
      <c r="O303" s="286">
        <v>156</v>
      </c>
      <c r="P303" s="286">
        <v>21979.419000000002</v>
      </c>
      <c r="Q303" s="286">
        <v>3</v>
      </c>
    </row>
    <row r="304" spans="1:17" x14ac:dyDescent="0.2">
      <c r="A304" s="285">
        <v>47</v>
      </c>
      <c r="B304" s="285" t="s">
        <v>325</v>
      </c>
      <c r="C304" s="286">
        <v>27491</v>
      </c>
      <c r="D304" s="286">
        <v>5141</v>
      </c>
      <c r="E304" s="286">
        <v>3495.6</v>
      </c>
      <c r="F304" s="286">
        <v>1515</v>
      </c>
      <c r="G304" s="286">
        <v>31010</v>
      </c>
      <c r="H304" s="286">
        <v>890.9</v>
      </c>
      <c r="I304" s="286">
        <v>1599.2</v>
      </c>
      <c r="J304" s="286">
        <v>0</v>
      </c>
      <c r="K304" s="286">
        <v>0</v>
      </c>
      <c r="L304" s="286">
        <v>0</v>
      </c>
      <c r="M304" s="286">
        <v>0</v>
      </c>
      <c r="N304" s="286">
        <v>7596</v>
      </c>
      <c r="O304" s="286">
        <v>272</v>
      </c>
      <c r="P304" s="286">
        <v>12909.768</v>
      </c>
      <c r="Q304" s="286">
        <v>6</v>
      </c>
    </row>
    <row r="305" spans="1:17" x14ac:dyDescent="0.2">
      <c r="A305" s="285">
        <v>345</v>
      </c>
      <c r="B305" s="285" t="s">
        <v>326</v>
      </c>
      <c r="C305" s="286">
        <v>65589</v>
      </c>
      <c r="D305" s="286">
        <v>14832</v>
      </c>
      <c r="E305" s="286">
        <v>5470.4</v>
      </c>
      <c r="F305" s="286">
        <v>5675</v>
      </c>
      <c r="G305" s="286">
        <v>75400</v>
      </c>
      <c r="H305" s="286">
        <v>1153.74</v>
      </c>
      <c r="I305" s="286">
        <v>4917.6000000000004</v>
      </c>
      <c r="J305" s="286">
        <v>0</v>
      </c>
      <c r="K305" s="286">
        <v>0</v>
      </c>
      <c r="L305" s="286">
        <v>0</v>
      </c>
      <c r="M305" s="286">
        <v>0</v>
      </c>
      <c r="N305" s="286">
        <v>1942</v>
      </c>
      <c r="O305" s="286">
        <v>30</v>
      </c>
      <c r="P305" s="286">
        <v>62846.531999999999</v>
      </c>
      <c r="Q305" s="286">
        <v>1</v>
      </c>
    </row>
    <row r="306" spans="1:17" x14ac:dyDescent="0.2">
      <c r="A306" s="285">
        <v>717</v>
      </c>
      <c r="B306" s="285" t="s">
        <v>327</v>
      </c>
      <c r="C306" s="286">
        <v>21835</v>
      </c>
      <c r="D306" s="286">
        <v>4061</v>
      </c>
      <c r="E306" s="286">
        <v>912</v>
      </c>
      <c r="F306" s="286">
        <v>220</v>
      </c>
      <c r="G306" s="286">
        <v>15680</v>
      </c>
      <c r="H306" s="286">
        <v>0</v>
      </c>
      <c r="I306" s="286">
        <v>0</v>
      </c>
      <c r="J306" s="286">
        <v>0</v>
      </c>
      <c r="K306" s="286">
        <v>0</v>
      </c>
      <c r="L306" s="286">
        <v>0</v>
      </c>
      <c r="M306" s="286">
        <v>0</v>
      </c>
      <c r="N306" s="286">
        <v>13297</v>
      </c>
      <c r="O306" s="286">
        <v>1194</v>
      </c>
      <c r="P306" s="286">
        <v>5158.72</v>
      </c>
      <c r="Q306" s="286">
        <v>14</v>
      </c>
    </row>
    <row r="307" spans="1:17" x14ac:dyDescent="0.2">
      <c r="A307" s="285">
        <v>861</v>
      </c>
      <c r="B307" s="285" t="s">
        <v>329</v>
      </c>
      <c r="C307" s="286">
        <v>45337</v>
      </c>
      <c r="D307" s="286">
        <v>8498</v>
      </c>
      <c r="E307" s="286">
        <v>3160.7</v>
      </c>
      <c r="F307" s="286">
        <v>1210</v>
      </c>
      <c r="G307" s="286">
        <v>46060</v>
      </c>
      <c r="H307" s="286">
        <v>1170.22</v>
      </c>
      <c r="I307" s="286">
        <v>1518.4</v>
      </c>
      <c r="J307" s="286">
        <v>0</v>
      </c>
      <c r="K307" s="286">
        <v>0</v>
      </c>
      <c r="L307" s="286">
        <v>0</v>
      </c>
      <c r="M307" s="286">
        <v>0</v>
      </c>
      <c r="N307" s="286">
        <v>3168</v>
      </c>
      <c r="O307" s="286">
        <v>21</v>
      </c>
      <c r="P307" s="286">
        <v>33890.639999999999</v>
      </c>
      <c r="Q307" s="286">
        <v>2</v>
      </c>
    </row>
    <row r="308" spans="1:17" x14ac:dyDescent="0.2">
      <c r="A308" s="285">
        <v>453</v>
      </c>
      <c r="B308" s="285" t="s">
        <v>330</v>
      </c>
      <c r="C308" s="286">
        <v>68348</v>
      </c>
      <c r="D308" s="286">
        <v>12986</v>
      </c>
      <c r="E308" s="286">
        <v>6220.8</v>
      </c>
      <c r="F308" s="286">
        <v>3530</v>
      </c>
      <c r="G308" s="286">
        <v>68770</v>
      </c>
      <c r="H308" s="286">
        <v>1072.82</v>
      </c>
      <c r="I308" s="286">
        <v>3120</v>
      </c>
      <c r="J308" s="286">
        <v>0</v>
      </c>
      <c r="K308" s="286">
        <v>0</v>
      </c>
      <c r="L308" s="286">
        <v>0</v>
      </c>
      <c r="M308" s="286">
        <v>9.2999999999997307</v>
      </c>
      <c r="N308" s="286">
        <v>4502</v>
      </c>
      <c r="O308" s="286">
        <v>834</v>
      </c>
      <c r="P308" s="286">
        <v>58078.851999999999</v>
      </c>
      <c r="Q308" s="286">
        <v>6</v>
      </c>
    </row>
    <row r="309" spans="1:17" x14ac:dyDescent="0.2">
      <c r="A309" s="285">
        <v>983</v>
      </c>
      <c r="B309" s="285" t="s">
        <v>331</v>
      </c>
      <c r="C309" s="286">
        <v>101603</v>
      </c>
      <c r="D309" s="286">
        <v>18161</v>
      </c>
      <c r="E309" s="286">
        <v>11956.3</v>
      </c>
      <c r="F309" s="286">
        <v>8930</v>
      </c>
      <c r="G309" s="286">
        <v>109520</v>
      </c>
      <c r="H309" s="286">
        <v>3776.88</v>
      </c>
      <c r="I309" s="286">
        <v>4670.3999999999996</v>
      </c>
      <c r="J309" s="286">
        <v>0</v>
      </c>
      <c r="K309" s="286">
        <v>0</v>
      </c>
      <c r="L309" s="286">
        <v>0</v>
      </c>
      <c r="M309" s="286">
        <v>0</v>
      </c>
      <c r="N309" s="286">
        <v>12412</v>
      </c>
      <c r="O309" s="286">
        <v>488</v>
      </c>
      <c r="P309" s="286">
        <v>79432.115000000005</v>
      </c>
      <c r="Q309" s="286">
        <v>14</v>
      </c>
    </row>
    <row r="310" spans="1:17" x14ac:dyDescent="0.2">
      <c r="A310" s="285">
        <v>984</v>
      </c>
      <c r="B310" s="285" t="s">
        <v>332</v>
      </c>
      <c r="C310" s="286">
        <v>43326</v>
      </c>
      <c r="D310" s="286">
        <v>8042</v>
      </c>
      <c r="E310" s="286">
        <v>3827</v>
      </c>
      <c r="F310" s="286">
        <v>2720</v>
      </c>
      <c r="G310" s="286">
        <v>46200</v>
      </c>
      <c r="H310" s="286">
        <v>612.05999999999995</v>
      </c>
      <c r="I310" s="286">
        <v>1360.8</v>
      </c>
      <c r="J310" s="286">
        <v>0</v>
      </c>
      <c r="K310" s="286">
        <v>0</v>
      </c>
      <c r="L310" s="286">
        <v>0</v>
      </c>
      <c r="M310" s="286">
        <v>0</v>
      </c>
      <c r="N310" s="286">
        <v>16316</v>
      </c>
      <c r="O310" s="286">
        <v>184</v>
      </c>
      <c r="P310" s="286">
        <v>19527.8</v>
      </c>
      <c r="Q310" s="286">
        <v>14</v>
      </c>
    </row>
    <row r="311" spans="1:17" x14ac:dyDescent="0.2">
      <c r="A311" s="285">
        <v>1961</v>
      </c>
      <c r="B311" s="285" t="s">
        <v>690</v>
      </c>
      <c r="C311" s="286">
        <v>55712</v>
      </c>
      <c r="D311" s="286">
        <v>11774</v>
      </c>
      <c r="E311" s="286">
        <v>4002.4</v>
      </c>
      <c r="F311" s="286">
        <v>4275</v>
      </c>
      <c r="G311" s="286">
        <v>49930</v>
      </c>
      <c r="H311" s="286">
        <v>184.14</v>
      </c>
      <c r="I311" s="286">
        <v>1450.4</v>
      </c>
      <c r="J311" s="286">
        <v>0</v>
      </c>
      <c r="K311" s="286">
        <v>0</v>
      </c>
      <c r="L311" s="286">
        <v>0</v>
      </c>
      <c r="M311" s="286">
        <v>0</v>
      </c>
      <c r="N311" s="286">
        <v>14632</v>
      </c>
      <c r="O311" s="286">
        <v>699</v>
      </c>
      <c r="P311" s="286">
        <v>21698.511999999999</v>
      </c>
      <c r="Q311" s="286">
        <v>19</v>
      </c>
    </row>
    <row r="312" spans="1:17" x14ac:dyDescent="0.2">
      <c r="A312" s="285">
        <v>622</v>
      </c>
      <c r="B312" s="285" t="s">
        <v>334</v>
      </c>
      <c r="C312" s="286">
        <v>72404</v>
      </c>
      <c r="D312" s="286">
        <v>13856</v>
      </c>
      <c r="E312" s="286">
        <v>8742</v>
      </c>
      <c r="F312" s="286">
        <v>11040</v>
      </c>
      <c r="G312" s="286">
        <v>72810</v>
      </c>
      <c r="H312" s="286">
        <v>1085.3</v>
      </c>
      <c r="I312" s="286">
        <v>3328.8</v>
      </c>
      <c r="J312" s="286">
        <v>0</v>
      </c>
      <c r="K312" s="286">
        <v>105</v>
      </c>
      <c r="L312" s="286">
        <v>0</v>
      </c>
      <c r="M312" s="286">
        <v>0</v>
      </c>
      <c r="N312" s="286">
        <v>2336</v>
      </c>
      <c r="O312" s="286">
        <v>333</v>
      </c>
      <c r="P312" s="286">
        <v>99686.7</v>
      </c>
      <c r="Q312" s="286">
        <v>1</v>
      </c>
    </row>
    <row r="313" spans="1:17" x14ac:dyDescent="0.2">
      <c r="A313" s="285">
        <v>96</v>
      </c>
      <c r="B313" s="285" t="s">
        <v>336</v>
      </c>
      <c r="C313" s="286">
        <v>1138</v>
      </c>
      <c r="D313" s="286">
        <v>157</v>
      </c>
      <c r="E313" s="286">
        <v>99.8</v>
      </c>
      <c r="F313" s="286">
        <v>0</v>
      </c>
      <c r="G313" s="286">
        <v>1130</v>
      </c>
      <c r="H313" s="286">
        <v>0</v>
      </c>
      <c r="I313" s="286">
        <v>28</v>
      </c>
      <c r="J313" s="286">
        <v>0</v>
      </c>
      <c r="K313" s="286">
        <v>0</v>
      </c>
      <c r="L313" s="286">
        <v>0</v>
      </c>
      <c r="M313" s="286">
        <v>0</v>
      </c>
      <c r="N313" s="286">
        <v>3917</v>
      </c>
      <c r="O313" s="286">
        <v>69</v>
      </c>
      <c r="P313" s="286">
        <v>231.29599999999999</v>
      </c>
      <c r="Q313" s="286">
        <v>2</v>
      </c>
    </row>
    <row r="314" spans="1:17" x14ac:dyDescent="0.2">
      <c r="A314" s="285">
        <v>718</v>
      </c>
      <c r="B314" s="285" t="s">
        <v>337</v>
      </c>
      <c r="C314" s="286">
        <v>44371</v>
      </c>
      <c r="D314" s="286">
        <v>7829</v>
      </c>
      <c r="E314" s="286">
        <v>5363.4</v>
      </c>
      <c r="F314" s="286">
        <v>3575</v>
      </c>
      <c r="G314" s="286">
        <v>50000</v>
      </c>
      <c r="H314" s="286">
        <v>93.06</v>
      </c>
      <c r="I314" s="286">
        <v>1182.4000000000001</v>
      </c>
      <c r="J314" s="286">
        <v>0</v>
      </c>
      <c r="K314" s="286">
        <v>0</v>
      </c>
      <c r="L314" s="286">
        <v>0</v>
      </c>
      <c r="M314" s="286">
        <v>0</v>
      </c>
      <c r="N314" s="286">
        <v>3436</v>
      </c>
      <c r="O314" s="286">
        <v>517</v>
      </c>
      <c r="P314" s="286">
        <v>45478.008000000002</v>
      </c>
      <c r="Q314" s="286">
        <v>3</v>
      </c>
    </row>
    <row r="315" spans="1:17" x14ac:dyDescent="0.2">
      <c r="A315" s="285">
        <v>986</v>
      </c>
      <c r="B315" s="285" t="s">
        <v>339</v>
      </c>
      <c r="C315" s="286">
        <v>12452</v>
      </c>
      <c r="D315" s="286">
        <v>2118</v>
      </c>
      <c r="E315" s="286">
        <v>835.4</v>
      </c>
      <c r="F315" s="286">
        <v>195</v>
      </c>
      <c r="G315" s="286">
        <v>8230</v>
      </c>
      <c r="H315" s="286">
        <v>0</v>
      </c>
      <c r="I315" s="286">
        <v>0</v>
      </c>
      <c r="J315" s="286">
        <v>0</v>
      </c>
      <c r="K315" s="286">
        <v>0</v>
      </c>
      <c r="L315" s="286">
        <v>0</v>
      </c>
      <c r="M315" s="286">
        <v>0</v>
      </c>
      <c r="N315" s="286">
        <v>3150</v>
      </c>
      <c r="O315" s="286">
        <v>2</v>
      </c>
      <c r="P315" s="286">
        <v>3218.3040000000001</v>
      </c>
      <c r="Q315" s="286">
        <v>6</v>
      </c>
    </row>
    <row r="316" spans="1:17" x14ac:dyDescent="0.2">
      <c r="A316" s="285">
        <v>626</v>
      </c>
      <c r="B316" s="285" t="s">
        <v>340</v>
      </c>
      <c r="C316" s="286">
        <v>25479</v>
      </c>
      <c r="D316" s="286">
        <v>5439</v>
      </c>
      <c r="E316" s="286">
        <v>1532.4</v>
      </c>
      <c r="F316" s="286">
        <v>1225</v>
      </c>
      <c r="G316" s="286">
        <v>20150</v>
      </c>
      <c r="H316" s="286">
        <v>0</v>
      </c>
      <c r="I316" s="286">
        <v>0</v>
      </c>
      <c r="J316" s="286">
        <v>0</v>
      </c>
      <c r="K316" s="286">
        <v>0</v>
      </c>
      <c r="L316" s="286">
        <v>0</v>
      </c>
      <c r="M316" s="286">
        <v>0</v>
      </c>
      <c r="N316" s="286">
        <v>1112</v>
      </c>
      <c r="O316" s="286">
        <v>44</v>
      </c>
      <c r="P316" s="286">
        <v>21350.664000000001</v>
      </c>
      <c r="Q316" s="286">
        <v>1</v>
      </c>
    </row>
    <row r="317" spans="1:17" x14ac:dyDescent="0.2">
      <c r="A317" s="285">
        <v>285</v>
      </c>
      <c r="B317" s="285" t="s">
        <v>341</v>
      </c>
      <c r="C317" s="286">
        <v>24417</v>
      </c>
      <c r="D317" s="286">
        <v>4800</v>
      </c>
      <c r="E317" s="286">
        <v>1671.5</v>
      </c>
      <c r="F317" s="286">
        <v>515</v>
      </c>
      <c r="G317" s="286">
        <v>17670</v>
      </c>
      <c r="H317" s="286">
        <v>1269.82</v>
      </c>
      <c r="I317" s="286">
        <v>372</v>
      </c>
      <c r="J317" s="286">
        <v>0</v>
      </c>
      <c r="K317" s="286">
        <v>0</v>
      </c>
      <c r="L317" s="286">
        <v>0</v>
      </c>
      <c r="M317" s="286">
        <v>184.5</v>
      </c>
      <c r="N317" s="286">
        <v>12293</v>
      </c>
      <c r="O317" s="286">
        <v>354</v>
      </c>
      <c r="P317" s="286">
        <v>6485.32</v>
      </c>
      <c r="Q317" s="286">
        <v>17</v>
      </c>
    </row>
    <row r="318" spans="1:17" x14ac:dyDescent="0.2">
      <c r="A318" s="285">
        <v>865</v>
      </c>
      <c r="B318" s="285" t="s">
        <v>342</v>
      </c>
      <c r="C318" s="286">
        <v>26396</v>
      </c>
      <c r="D318" s="286">
        <v>5511</v>
      </c>
      <c r="E318" s="286">
        <v>1941.9</v>
      </c>
      <c r="F318" s="286">
        <v>630</v>
      </c>
      <c r="G318" s="286">
        <v>25500</v>
      </c>
      <c r="H318" s="286">
        <v>1881.9978000000001</v>
      </c>
      <c r="I318" s="286">
        <v>1602.4</v>
      </c>
      <c r="J318" s="286">
        <v>0</v>
      </c>
      <c r="K318" s="286">
        <v>0</v>
      </c>
      <c r="L318" s="286">
        <v>0</v>
      </c>
      <c r="M318" s="286">
        <v>0</v>
      </c>
      <c r="N318" s="286">
        <v>3368</v>
      </c>
      <c r="O318" s="286">
        <v>101</v>
      </c>
      <c r="P318" s="286">
        <v>15434.135</v>
      </c>
      <c r="Q318" s="286">
        <v>3</v>
      </c>
    </row>
    <row r="319" spans="1:17" x14ac:dyDescent="0.2">
      <c r="A319" s="285">
        <v>1949</v>
      </c>
      <c r="B319" s="285" t="s">
        <v>681</v>
      </c>
      <c r="C319" s="286">
        <v>46039</v>
      </c>
      <c r="D319" s="286">
        <v>9237</v>
      </c>
      <c r="E319" s="286">
        <v>4627.5</v>
      </c>
      <c r="F319" s="286">
        <v>795</v>
      </c>
      <c r="G319" s="286">
        <v>39700</v>
      </c>
      <c r="H319" s="286">
        <v>251.9</v>
      </c>
      <c r="I319" s="286">
        <v>1522.4</v>
      </c>
      <c r="J319" s="286">
        <v>0</v>
      </c>
      <c r="K319" s="286">
        <v>0</v>
      </c>
      <c r="L319" s="286">
        <v>0</v>
      </c>
      <c r="M319" s="286">
        <v>0</v>
      </c>
      <c r="N319" s="286">
        <v>28485</v>
      </c>
      <c r="O319" s="286">
        <v>398</v>
      </c>
      <c r="P319" s="286">
        <v>10127.01</v>
      </c>
      <c r="Q319" s="286">
        <v>34</v>
      </c>
    </row>
    <row r="320" spans="1:17" x14ac:dyDescent="0.2">
      <c r="A320" s="285">
        <v>866</v>
      </c>
      <c r="B320" s="285" t="s">
        <v>343</v>
      </c>
      <c r="C320" s="286">
        <v>17247</v>
      </c>
      <c r="D320" s="286">
        <v>3537</v>
      </c>
      <c r="E320" s="286">
        <v>962.3</v>
      </c>
      <c r="F320" s="286">
        <v>425</v>
      </c>
      <c r="G320" s="286">
        <v>14030</v>
      </c>
      <c r="H320" s="286">
        <v>0</v>
      </c>
      <c r="I320" s="286">
        <v>0</v>
      </c>
      <c r="J320" s="286">
        <v>0</v>
      </c>
      <c r="K320" s="286">
        <v>0</v>
      </c>
      <c r="L320" s="286">
        <v>0</v>
      </c>
      <c r="M320" s="286">
        <v>0</v>
      </c>
      <c r="N320" s="286">
        <v>2241</v>
      </c>
      <c r="O320" s="286">
        <v>25</v>
      </c>
      <c r="P320" s="286">
        <v>6603.3760000000002</v>
      </c>
      <c r="Q320" s="286">
        <v>1</v>
      </c>
    </row>
    <row r="321" spans="1:17" x14ac:dyDescent="0.2">
      <c r="A321" s="285">
        <v>867</v>
      </c>
      <c r="B321" s="285" t="s">
        <v>344</v>
      </c>
      <c r="C321" s="286">
        <v>48240</v>
      </c>
      <c r="D321" s="286">
        <v>9062</v>
      </c>
      <c r="E321" s="286">
        <v>4731.7</v>
      </c>
      <c r="F321" s="286">
        <v>2900</v>
      </c>
      <c r="G321" s="286">
        <v>51140</v>
      </c>
      <c r="H321" s="286">
        <v>764.28</v>
      </c>
      <c r="I321" s="286">
        <v>3369.6</v>
      </c>
      <c r="J321" s="286">
        <v>0</v>
      </c>
      <c r="K321" s="286">
        <v>0</v>
      </c>
      <c r="L321" s="286">
        <v>0</v>
      </c>
      <c r="M321" s="286">
        <v>8.8999999999996398</v>
      </c>
      <c r="N321" s="286">
        <v>6449</v>
      </c>
      <c r="O321" s="286">
        <v>316</v>
      </c>
      <c r="P321" s="286">
        <v>28779.923999999999</v>
      </c>
      <c r="Q321" s="286">
        <v>3</v>
      </c>
    </row>
    <row r="322" spans="1:17" x14ac:dyDescent="0.2">
      <c r="A322" s="285">
        <v>627</v>
      </c>
      <c r="B322" s="285" t="s">
        <v>345</v>
      </c>
      <c r="C322" s="286">
        <v>28316</v>
      </c>
      <c r="D322" s="286">
        <v>6008</v>
      </c>
      <c r="E322" s="286">
        <v>1855.8</v>
      </c>
      <c r="F322" s="286">
        <v>1800</v>
      </c>
      <c r="G322" s="286">
        <v>26610</v>
      </c>
      <c r="H322" s="286">
        <v>0</v>
      </c>
      <c r="I322" s="286">
        <v>764</v>
      </c>
      <c r="J322" s="286">
        <v>0</v>
      </c>
      <c r="K322" s="286">
        <v>0</v>
      </c>
      <c r="L322" s="286">
        <v>0</v>
      </c>
      <c r="M322" s="286">
        <v>0</v>
      </c>
      <c r="N322" s="286">
        <v>2777</v>
      </c>
      <c r="O322" s="286">
        <v>163</v>
      </c>
      <c r="P322" s="286">
        <v>19226.088</v>
      </c>
      <c r="Q322" s="286">
        <v>3</v>
      </c>
    </row>
    <row r="323" spans="1:17" x14ac:dyDescent="0.2">
      <c r="A323" s="285">
        <v>289</v>
      </c>
      <c r="B323" s="285" t="s">
        <v>346</v>
      </c>
      <c r="C323" s="286">
        <v>38774</v>
      </c>
      <c r="D323" s="286">
        <v>5911</v>
      </c>
      <c r="E323" s="286">
        <v>3016.8</v>
      </c>
      <c r="F323" s="286">
        <v>1340</v>
      </c>
      <c r="G323" s="286">
        <v>41630</v>
      </c>
      <c r="H323" s="286">
        <v>431.64</v>
      </c>
      <c r="I323" s="286">
        <v>1542.4</v>
      </c>
      <c r="J323" s="286">
        <v>0</v>
      </c>
      <c r="K323" s="286">
        <v>0</v>
      </c>
      <c r="L323" s="286">
        <v>0</v>
      </c>
      <c r="M323" s="286">
        <v>0</v>
      </c>
      <c r="N323" s="286">
        <v>3042</v>
      </c>
      <c r="O323" s="286">
        <v>194</v>
      </c>
      <c r="P323" s="286">
        <v>39421.493999999999</v>
      </c>
      <c r="Q323" s="286">
        <v>3</v>
      </c>
    </row>
    <row r="324" spans="1:17" x14ac:dyDescent="0.2">
      <c r="A324" s="285">
        <v>629</v>
      </c>
      <c r="B324" s="285" t="s">
        <v>347</v>
      </c>
      <c r="C324" s="286">
        <v>26211</v>
      </c>
      <c r="D324" s="286">
        <v>5653</v>
      </c>
      <c r="E324" s="286">
        <v>1508.8</v>
      </c>
      <c r="F324" s="286">
        <v>995</v>
      </c>
      <c r="G324" s="286">
        <v>20430</v>
      </c>
      <c r="H324" s="286">
        <v>0</v>
      </c>
      <c r="I324" s="286">
        <v>1507.2</v>
      </c>
      <c r="J324" s="286">
        <v>0</v>
      </c>
      <c r="K324" s="286">
        <v>0</v>
      </c>
      <c r="L324" s="286">
        <v>0</v>
      </c>
      <c r="M324" s="286">
        <v>0</v>
      </c>
      <c r="N324" s="286">
        <v>5120</v>
      </c>
      <c r="O324" s="286">
        <v>175</v>
      </c>
      <c r="P324" s="286">
        <v>17776.39</v>
      </c>
      <c r="Q324" s="286">
        <v>2</v>
      </c>
    </row>
    <row r="325" spans="1:17" x14ac:dyDescent="0.2">
      <c r="A325" s="285">
        <v>852</v>
      </c>
      <c r="B325" s="285" t="s">
        <v>348</v>
      </c>
      <c r="C325" s="286">
        <v>17315</v>
      </c>
      <c r="D325" s="286">
        <v>3405</v>
      </c>
      <c r="E325" s="286">
        <v>969.8</v>
      </c>
      <c r="F325" s="286">
        <v>440</v>
      </c>
      <c r="G325" s="286">
        <v>8940</v>
      </c>
      <c r="H325" s="286">
        <v>0</v>
      </c>
      <c r="I325" s="286">
        <v>260.8</v>
      </c>
      <c r="J325" s="286">
        <v>0</v>
      </c>
      <c r="K325" s="286">
        <v>0</v>
      </c>
      <c r="L325" s="286">
        <v>0</v>
      </c>
      <c r="M325" s="286">
        <v>179.7</v>
      </c>
      <c r="N325" s="286">
        <v>5197</v>
      </c>
      <c r="O325" s="286">
        <v>413</v>
      </c>
      <c r="P325" s="286">
        <v>4837.7280000000001</v>
      </c>
      <c r="Q325" s="286">
        <v>11</v>
      </c>
    </row>
    <row r="326" spans="1:17" x14ac:dyDescent="0.2">
      <c r="A326" s="285">
        <v>988</v>
      </c>
      <c r="B326" s="285" t="s">
        <v>349</v>
      </c>
      <c r="C326" s="286">
        <v>49842</v>
      </c>
      <c r="D326" s="286">
        <v>8674</v>
      </c>
      <c r="E326" s="286">
        <v>4829.8999999999996</v>
      </c>
      <c r="F326" s="286">
        <v>3755</v>
      </c>
      <c r="G326" s="286">
        <v>54050</v>
      </c>
      <c r="H326" s="286">
        <v>919.04</v>
      </c>
      <c r="I326" s="286">
        <v>2850.4</v>
      </c>
      <c r="J326" s="286">
        <v>0</v>
      </c>
      <c r="K326" s="286">
        <v>0</v>
      </c>
      <c r="L326" s="286">
        <v>0</v>
      </c>
      <c r="M326" s="286">
        <v>0</v>
      </c>
      <c r="N326" s="286">
        <v>10414</v>
      </c>
      <c r="O326" s="286">
        <v>140</v>
      </c>
      <c r="P326" s="286">
        <v>31424.687000000002</v>
      </c>
      <c r="Q326" s="286">
        <v>8</v>
      </c>
    </row>
    <row r="327" spans="1:17" x14ac:dyDescent="0.2">
      <c r="A327" s="285">
        <v>457</v>
      </c>
      <c r="B327" s="285" t="s">
        <v>350</v>
      </c>
      <c r="C327" s="286">
        <v>19334</v>
      </c>
      <c r="D327" s="286">
        <v>3788</v>
      </c>
      <c r="E327" s="286">
        <v>1994.3</v>
      </c>
      <c r="F327" s="286">
        <v>2100</v>
      </c>
      <c r="G327" s="286">
        <v>14910</v>
      </c>
      <c r="H327" s="286">
        <v>0</v>
      </c>
      <c r="I327" s="286">
        <v>1281.5999999999999</v>
      </c>
      <c r="J327" s="286">
        <v>0</v>
      </c>
      <c r="K327" s="286">
        <v>0</v>
      </c>
      <c r="L327" s="286">
        <v>101.9</v>
      </c>
      <c r="M327" s="286">
        <v>72.999999999999801</v>
      </c>
      <c r="N327" s="286">
        <v>2271</v>
      </c>
      <c r="O327" s="286">
        <v>145</v>
      </c>
      <c r="P327" s="286">
        <v>16346.074000000001</v>
      </c>
      <c r="Q327" s="286">
        <v>4</v>
      </c>
    </row>
    <row r="328" spans="1:17" x14ac:dyDescent="0.2">
      <c r="A328" s="285">
        <v>1960</v>
      </c>
      <c r="B328" s="285" t="s">
        <v>689</v>
      </c>
      <c r="C328" s="286">
        <v>50697</v>
      </c>
      <c r="D328" s="286">
        <v>10988</v>
      </c>
      <c r="E328" s="286">
        <v>2826.6</v>
      </c>
      <c r="F328" s="286">
        <v>1145</v>
      </c>
      <c r="G328" s="286">
        <v>42380</v>
      </c>
      <c r="H328" s="286">
        <v>0</v>
      </c>
      <c r="I328" s="286">
        <v>1105.5999999999999</v>
      </c>
      <c r="J328" s="286">
        <v>0</v>
      </c>
      <c r="K328" s="286">
        <v>0</v>
      </c>
      <c r="L328" s="286">
        <v>0</v>
      </c>
      <c r="M328" s="286">
        <v>566.9</v>
      </c>
      <c r="N328" s="286">
        <v>21581</v>
      </c>
      <c r="O328" s="286">
        <v>1331</v>
      </c>
      <c r="P328" s="286">
        <v>9492.1620000000003</v>
      </c>
      <c r="Q328" s="286">
        <v>25</v>
      </c>
    </row>
    <row r="329" spans="1:17" x14ac:dyDescent="0.2">
      <c r="A329" s="285">
        <v>668</v>
      </c>
      <c r="B329" s="285" t="s">
        <v>352</v>
      </c>
      <c r="C329" s="286">
        <v>19076</v>
      </c>
      <c r="D329" s="286">
        <v>3426</v>
      </c>
      <c r="E329" s="286">
        <v>1574.5</v>
      </c>
      <c r="F329" s="286">
        <v>245</v>
      </c>
      <c r="G329" s="286">
        <v>14240</v>
      </c>
      <c r="H329" s="286">
        <v>0</v>
      </c>
      <c r="I329" s="286">
        <v>183.2</v>
      </c>
      <c r="J329" s="286">
        <v>0</v>
      </c>
      <c r="K329" s="286">
        <v>0</v>
      </c>
      <c r="L329" s="286">
        <v>0</v>
      </c>
      <c r="M329" s="286">
        <v>0</v>
      </c>
      <c r="N329" s="286">
        <v>7635</v>
      </c>
      <c r="O329" s="286">
        <v>886</v>
      </c>
      <c r="P329" s="286">
        <v>3500.7</v>
      </c>
      <c r="Q329" s="286">
        <v>12</v>
      </c>
    </row>
    <row r="330" spans="1:17" x14ac:dyDescent="0.2">
      <c r="A330" s="285">
        <v>1969</v>
      </c>
      <c r="B330" s="285" t="s">
        <v>687</v>
      </c>
      <c r="C330" s="286">
        <v>63031</v>
      </c>
      <c r="D330" s="286">
        <v>13498</v>
      </c>
      <c r="E330" s="286">
        <v>5058.3</v>
      </c>
      <c r="F330" s="286">
        <v>895</v>
      </c>
      <c r="G330" s="286">
        <v>55400</v>
      </c>
      <c r="H330" s="286">
        <v>0</v>
      </c>
      <c r="I330" s="286">
        <v>2096.8000000000002</v>
      </c>
      <c r="J330" s="286">
        <v>0</v>
      </c>
      <c r="K330" s="286">
        <v>0</v>
      </c>
      <c r="L330" s="286">
        <v>0</v>
      </c>
      <c r="M330" s="286">
        <v>0</v>
      </c>
      <c r="N330" s="286">
        <v>36258</v>
      </c>
      <c r="O330" s="286">
        <v>629</v>
      </c>
      <c r="P330" s="286">
        <v>13025.001</v>
      </c>
      <c r="Q330" s="286">
        <v>37</v>
      </c>
    </row>
    <row r="331" spans="1:17" x14ac:dyDescent="0.2">
      <c r="A331" s="285">
        <v>1701</v>
      </c>
      <c r="B331" s="285" t="s">
        <v>353</v>
      </c>
      <c r="C331" s="286">
        <v>19348</v>
      </c>
      <c r="D331" s="286">
        <v>3231</v>
      </c>
      <c r="E331" s="286">
        <v>1613</v>
      </c>
      <c r="F331" s="286">
        <v>195</v>
      </c>
      <c r="G331" s="286">
        <v>16310</v>
      </c>
      <c r="H331" s="286">
        <v>0</v>
      </c>
      <c r="I331" s="286">
        <v>174.4</v>
      </c>
      <c r="J331" s="286">
        <v>0</v>
      </c>
      <c r="K331" s="286">
        <v>0</v>
      </c>
      <c r="L331" s="286">
        <v>0</v>
      </c>
      <c r="M331" s="286">
        <v>0</v>
      </c>
      <c r="N331" s="286">
        <v>27841</v>
      </c>
      <c r="O331" s="286">
        <v>433</v>
      </c>
      <c r="P331" s="286">
        <v>2122.12</v>
      </c>
      <c r="Q331" s="286">
        <v>29</v>
      </c>
    </row>
    <row r="332" spans="1:17" x14ac:dyDescent="0.2">
      <c r="A332" s="285">
        <v>293</v>
      </c>
      <c r="B332" s="285" t="s">
        <v>354</v>
      </c>
      <c r="C332" s="286">
        <v>14944</v>
      </c>
      <c r="D332" s="286">
        <v>2746</v>
      </c>
      <c r="E332" s="286">
        <v>1375.8</v>
      </c>
      <c r="F332" s="286">
        <v>720</v>
      </c>
      <c r="G332" s="286">
        <v>12750</v>
      </c>
      <c r="H332" s="286">
        <v>0</v>
      </c>
      <c r="I332" s="286">
        <v>0</v>
      </c>
      <c r="J332" s="286">
        <v>0</v>
      </c>
      <c r="K332" s="286">
        <v>0</v>
      </c>
      <c r="L332" s="286">
        <v>0</v>
      </c>
      <c r="M332" s="286">
        <v>0</v>
      </c>
      <c r="N332" s="286">
        <v>702</v>
      </c>
      <c r="O332" s="286">
        <v>82</v>
      </c>
      <c r="P332" s="286">
        <v>7791.808</v>
      </c>
      <c r="Q332" s="286">
        <v>1</v>
      </c>
    </row>
    <row r="333" spans="1:17" x14ac:dyDescent="0.2">
      <c r="A333" s="285">
        <v>1950</v>
      </c>
      <c r="B333" s="285" t="s">
        <v>682</v>
      </c>
      <c r="C333" s="286">
        <v>25199</v>
      </c>
      <c r="D333" s="286">
        <v>4423</v>
      </c>
      <c r="E333" s="286">
        <v>2888</v>
      </c>
      <c r="F333" s="286">
        <v>750</v>
      </c>
      <c r="G333" s="286">
        <v>22900</v>
      </c>
      <c r="H333" s="286">
        <v>0</v>
      </c>
      <c r="I333" s="286">
        <v>1012</v>
      </c>
      <c r="J333" s="286">
        <v>0</v>
      </c>
      <c r="K333" s="286">
        <v>0</v>
      </c>
      <c r="L333" s="286">
        <v>0</v>
      </c>
      <c r="M333" s="286">
        <v>0</v>
      </c>
      <c r="N333" s="286">
        <v>27575</v>
      </c>
      <c r="O333" s="286">
        <v>489</v>
      </c>
      <c r="P333" s="286">
        <v>3576.96</v>
      </c>
      <c r="Q333" s="286">
        <v>29</v>
      </c>
    </row>
    <row r="334" spans="1:17" x14ac:dyDescent="0.2">
      <c r="A334" s="285">
        <v>1783</v>
      </c>
      <c r="B334" s="285" t="s">
        <v>355</v>
      </c>
      <c r="C334" s="286">
        <v>108603</v>
      </c>
      <c r="D334" s="286">
        <v>21990</v>
      </c>
      <c r="E334" s="286">
        <v>7470.9</v>
      </c>
      <c r="F334" s="286">
        <v>4600</v>
      </c>
      <c r="G334" s="286">
        <v>109670</v>
      </c>
      <c r="H334" s="286">
        <v>1509.88</v>
      </c>
      <c r="I334" s="286">
        <v>3404.8</v>
      </c>
      <c r="J334" s="286">
        <v>0</v>
      </c>
      <c r="K334" s="286">
        <v>0</v>
      </c>
      <c r="L334" s="286">
        <v>0</v>
      </c>
      <c r="M334" s="286">
        <v>0</v>
      </c>
      <c r="N334" s="286">
        <v>8070</v>
      </c>
      <c r="O334" s="286">
        <v>231</v>
      </c>
      <c r="P334" s="286">
        <v>64890.222999999998</v>
      </c>
      <c r="Q334" s="286">
        <v>6</v>
      </c>
    </row>
    <row r="335" spans="1:17" x14ac:dyDescent="0.2">
      <c r="A335" s="285">
        <v>98</v>
      </c>
      <c r="B335" s="285" t="s">
        <v>356</v>
      </c>
      <c r="C335" s="286">
        <v>25840</v>
      </c>
      <c r="D335" s="286">
        <v>4871</v>
      </c>
      <c r="E335" s="286">
        <v>2777.3</v>
      </c>
      <c r="F335" s="286">
        <v>545</v>
      </c>
      <c r="G335" s="286">
        <v>25670</v>
      </c>
      <c r="H335" s="286">
        <v>110.88</v>
      </c>
      <c r="I335" s="286">
        <v>1000</v>
      </c>
      <c r="J335" s="286">
        <v>0</v>
      </c>
      <c r="K335" s="286">
        <v>0</v>
      </c>
      <c r="L335" s="286">
        <v>0</v>
      </c>
      <c r="M335" s="286">
        <v>0</v>
      </c>
      <c r="N335" s="286">
        <v>22014</v>
      </c>
      <c r="O335" s="286">
        <v>831</v>
      </c>
      <c r="P335" s="286">
        <v>8183.5770000000002</v>
      </c>
      <c r="Q335" s="286">
        <v>19</v>
      </c>
    </row>
    <row r="336" spans="1:17" x14ac:dyDescent="0.2">
      <c r="A336" s="285">
        <v>614</v>
      </c>
      <c r="B336" s="285" t="s">
        <v>357</v>
      </c>
      <c r="C336" s="286">
        <v>14626</v>
      </c>
      <c r="D336" s="286">
        <v>2407</v>
      </c>
      <c r="E336" s="286">
        <v>845.5</v>
      </c>
      <c r="F336" s="286">
        <v>305</v>
      </c>
      <c r="G336" s="286">
        <v>11680</v>
      </c>
      <c r="H336" s="286">
        <v>487.86</v>
      </c>
      <c r="I336" s="286">
        <v>0</v>
      </c>
      <c r="J336" s="286">
        <v>0</v>
      </c>
      <c r="K336" s="286">
        <v>0</v>
      </c>
      <c r="L336" s="286">
        <v>0</v>
      </c>
      <c r="M336" s="286">
        <v>0</v>
      </c>
      <c r="N336" s="286">
        <v>5320</v>
      </c>
      <c r="O336" s="286">
        <v>519</v>
      </c>
      <c r="P336" s="286">
        <v>4371.7049999999999</v>
      </c>
      <c r="Q336" s="286">
        <v>6</v>
      </c>
    </row>
    <row r="337" spans="1:17" x14ac:dyDescent="0.2">
      <c r="A337" s="285">
        <v>189</v>
      </c>
      <c r="B337" s="285" t="s">
        <v>358</v>
      </c>
      <c r="C337" s="286">
        <v>24351</v>
      </c>
      <c r="D337" s="286">
        <v>5268</v>
      </c>
      <c r="E337" s="286">
        <v>1348</v>
      </c>
      <c r="F337" s="286">
        <v>340</v>
      </c>
      <c r="G337" s="286">
        <v>21420</v>
      </c>
      <c r="H337" s="286">
        <v>0</v>
      </c>
      <c r="I337" s="286">
        <v>546.4</v>
      </c>
      <c r="J337" s="286">
        <v>0</v>
      </c>
      <c r="K337" s="286">
        <v>0</v>
      </c>
      <c r="L337" s="286">
        <v>0</v>
      </c>
      <c r="M337" s="286">
        <v>581.79999999999995</v>
      </c>
      <c r="N337" s="286">
        <v>9459</v>
      </c>
      <c r="O337" s="286">
        <v>79</v>
      </c>
      <c r="P337" s="286">
        <v>7321.22</v>
      </c>
      <c r="Q337" s="286">
        <v>9</v>
      </c>
    </row>
    <row r="338" spans="1:17" x14ac:dyDescent="0.2">
      <c r="A338" s="285">
        <v>296</v>
      </c>
      <c r="B338" s="285" t="s">
        <v>359</v>
      </c>
      <c r="C338" s="286">
        <v>40951</v>
      </c>
      <c r="D338" s="286">
        <v>7991</v>
      </c>
      <c r="E338" s="286">
        <v>3318</v>
      </c>
      <c r="F338" s="286">
        <v>1220</v>
      </c>
      <c r="G338" s="286">
        <v>41970</v>
      </c>
      <c r="H338" s="286">
        <v>447.48</v>
      </c>
      <c r="I338" s="286">
        <v>1965.6</v>
      </c>
      <c r="J338" s="286">
        <v>0</v>
      </c>
      <c r="K338" s="286">
        <v>0</v>
      </c>
      <c r="L338" s="286">
        <v>0</v>
      </c>
      <c r="M338" s="286">
        <v>330.7</v>
      </c>
      <c r="N338" s="286">
        <v>6598</v>
      </c>
      <c r="O338" s="286">
        <v>359</v>
      </c>
      <c r="P338" s="286">
        <v>22336.799999999999</v>
      </c>
      <c r="Q338" s="286">
        <v>7</v>
      </c>
    </row>
    <row r="339" spans="1:17" x14ac:dyDescent="0.2">
      <c r="A339" s="285">
        <v>1696</v>
      </c>
      <c r="B339" s="285" t="s">
        <v>360</v>
      </c>
      <c r="C339" s="286">
        <v>24013</v>
      </c>
      <c r="D339" s="286">
        <v>4618</v>
      </c>
      <c r="E339" s="286">
        <v>1388.1</v>
      </c>
      <c r="F339" s="286">
        <v>585</v>
      </c>
      <c r="G339" s="286">
        <v>13600</v>
      </c>
      <c r="H339" s="286">
        <v>0</v>
      </c>
      <c r="I339" s="286">
        <v>0</v>
      </c>
      <c r="J339" s="286">
        <v>0</v>
      </c>
      <c r="K339" s="286">
        <v>0</v>
      </c>
      <c r="L339" s="286">
        <v>0</v>
      </c>
      <c r="M339" s="286">
        <v>0</v>
      </c>
      <c r="N339" s="286">
        <v>4754</v>
      </c>
      <c r="O339" s="286">
        <v>2882</v>
      </c>
      <c r="P339" s="286">
        <v>7085.4989999999998</v>
      </c>
      <c r="Q339" s="286">
        <v>15</v>
      </c>
    </row>
    <row r="340" spans="1:17" x14ac:dyDescent="0.2">
      <c r="A340" s="285">
        <v>352</v>
      </c>
      <c r="B340" s="285" t="s">
        <v>361</v>
      </c>
      <c r="C340" s="286">
        <v>23762</v>
      </c>
      <c r="D340" s="286">
        <v>4847</v>
      </c>
      <c r="E340" s="286">
        <v>1254.8</v>
      </c>
      <c r="F340" s="286">
        <v>705</v>
      </c>
      <c r="G340" s="286">
        <v>22580</v>
      </c>
      <c r="H340" s="286">
        <v>174.24</v>
      </c>
      <c r="I340" s="286">
        <v>601.6</v>
      </c>
      <c r="J340" s="286">
        <v>0</v>
      </c>
      <c r="K340" s="286">
        <v>0</v>
      </c>
      <c r="L340" s="286">
        <v>0</v>
      </c>
      <c r="M340" s="286">
        <v>0</v>
      </c>
      <c r="N340" s="286">
        <v>4764</v>
      </c>
      <c r="O340" s="286">
        <v>277</v>
      </c>
      <c r="P340" s="286">
        <v>11496.575999999999</v>
      </c>
      <c r="Q340" s="286">
        <v>5</v>
      </c>
    </row>
    <row r="341" spans="1:17" x14ac:dyDescent="0.2">
      <c r="A341" s="285">
        <v>294</v>
      </c>
      <c r="B341" s="285" t="s">
        <v>363</v>
      </c>
      <c r="C341" s="286">
        <v>28903</v>
      </c>
      <c r="D341" s="286">
        <v>5407</v>
      </c>
      <c r="E341" s="286">
        <v>3069.2</v>
      </c>
      <c r="F341" s="286">
        <v>1005</v>
      </c>
      <c r="G341" s="286">
        <v>29560</v>
      </c>
      <c r="H341" s="286">
        <v>617.76</v>
      </c>
      <c r="I341" s="286">
        <v>1362.4</v>
      </c>
      <c r="J341" s="286">
        <v>0</v>
      </c>
      <c r="K341" s="286">
        <v>0</v>
      </c>
      <c r="L341" s="286">
        <v>0</v>
      </c>
      <c r="M341" s="286">
        <v>0</v>
      </c>
      <c r="N341" s="286">
        <v>13812</v>
      </c>
      <c r="O341" s="286">
        <v>70</v>
      </c>
      <c r="P341" s="286">
        <v>16550.248</v>
      </c>
      <c r="Q341" s="286">
        <v>10</v>
      </c>
    </row>
    <row r="342" spans="1:17" x14ac:dyDescent="0.2">
      <c r="A342" s="285">
        <v>873</v>
      </c>
      <c r="B342" s="285" t="s">
        <v>364</v>
      </c>
      <c r="C342" s="286">
        <v>21866</v>
      </c>
      <c r="D342" s="286">
        <v>3820</v>
      </c>
      <c r="E342" s="286">
        <v>1617.2</v>
      </c>
      <c r="F342" s="286">
        <v>410</v>
      </c>
      <c r="G342" s="286">
        <v>20030</v>
      </c>
      <c r="H342" s="286">
        <v>179.92</v>
      </c>
      <c r="I342" s="286">
        <v>512</v>
      </c>
      <c r="J342" s="286">
        <v>0</v>
      </c>
      <c r="K342" s="286">
        <v>0</v>
      </c>
      <c r="L342" s="286">
        <v>0</v>
      </c>
      <c r="M342" s="286">
        <v>159.30000000000001</v>
      </c>
      <c r="N342" s="286">
        <v>9139</v>
      </c>
      <c r="O342" s="286">
        <v>58</v>
      </c>
      <c r="P342" s="286">
        <v>6957.3919999999998</v>
      </c>
      <c r="Q342" s="286">
        <v>6</v>
      </c>
    </row>
    <row r="343" spans="1:17" x14ac:dyDescent="0.2">
      <c r="A343" s="285">
        <v>632</v>
      </c>
      <c r="B343" s="285" t="s">
        <v>365</v>
      </c>
      <c r="C343" s="286">
        <v>52197</v>
      </c>
      <c r="D343" s="286">
        <v>11569</v>
      </c>
      <c r="E343" s="286">
        <v>3097.9</v>
      </c>
      <c r="F343" s="286">
        <v>2825</v>
      </c>
      <c r="G343" s="286">
        <v>50280</v>
      </c>
      <c r="H343" s="286">
        <v>883.08</v>
      </c>
      <c r="I343" s="286">
        <v>4120</v>
      </c>
      <c r="J343" s="286">
        <v>0</v>
      </c>
      <c r="K343" s="286">
        <v>0</v>
      </c>
      <c r="L343" s="286">
        <v>0</v>
      </c>
      <c r="M343" s="286">
        <v>0</v>
      </c>
      <c r="N343" s="286">
        <v>8898</v>
      </c>
      <c r="O343" s="286">
        <v>394</v>
      </c>
      <c r="P343" s="286">
        <v>30504.173999999999</v>
      </c>
      <c r="Q343" s="286">
        <v>10</v>
      </c>
    </row>
    <row r="344" spans="1:17" x14ac:dyDescent="0.2">
      <c r="A344" s="285">
        <v>880</v>
      </c>
      <c r="B344" s="285" t="s">
        <v>366</v>
      </c>
      <c r="C344" s="286">
        <v>16329</v>
      </c>
      <c r="D344" s="286">
        <v>2994</v>
      </c>
      <c r="E344" s="286">
        <v>1275.2</v>
      </c>
      <c r="F344" s="286">
        <v>700</v>
      </c>
      <c r="G344" s="286">
        <v>9620</v>
      </c>
      <c r="H344" s="286">
        <v>0</v>
      </c>
      <c r="I344" s="286">
        <v>0</v>
      </c>
      <c r="J344" s="286">
        <v>0</v>
      </c>
      <c r="K344" s="286">
        <v>0</v>
      </c>
      <c r="L344" s="286">
        <v>0</v>
      </c>
      <c r="M344" s="286">
        <v>0</v>
      </c>
      <c r="N344" s="286">
        <v>3837</v>
      </c>
      <c r="O344" s="286">
        <v>680</v>
      </c>
      <c r="P344" s="286">
        <v>10406.111999999999</v>
      </c>
      <c r="Q344" s="286">
        <v>7</v>
      </c>
    </row>
    <row r="345" spans="1:17" x14ac:dyDescent="0.2">
      <c r="A345" s="285">
        <v>351</v>
      </c>
      <c r="B345" s="285" t="s">
        <v>367</v>
      </c>
      <c r="C345" s="286">
        <v>13166</v>
      </c>
      <c r="D345" s="286">
        <v>3187</v>
      </c>
      <c r="E345" s="286">
        <v>625.79999999999995</v>
      </c>
      <c r="F345" s="286">
        <v>315</v>
      </c>
      <c r="G345" s="286">
        <v>11620</v>
      </c>
      <c r="H345" s="286">
        <v>0</v>
      </c>
      <c r="I345" s="286">
        <v>0</v>
      </c>
      <c r="J345" s="286">
        <v>0</v>
      </c>
      <c r="K345" s="286">
        <v>0</v>
      </c>
      <c r="L345" s="286">
        <v>0</v>
      </c>
      <c r="M345" s="286">
        <v>0</v>
      </c>
      <c r="N345" s="286">
        <v>3652</v>
      </c>
      <c r="O345" s="286">
        <v>31</v>
      </c>
      <c r="P345" s="286">
        <v>5132.5680000000002</v>
      </c>
      <c r="Q345" s="286">
        <v>1</v>
      </c>
    </row>
    <row r="346" spans="1:17" x14ac:dyDescent="0.2">
      <c r="A346" s="285">
        <v>479</v>
      </c>
      <c r="B346" s="285" t="s">
        <v>369</v>
      </c>
      <c r="C346" s="286">
        <v>155885</v>
      </c>
      <c r="D346" s="286">
        <v>31432</v>
      </c>
      <c r="E346" s="286">
        <v>15409.1</v>
      </c>
      <c r="F346" s="286">
        <v>25335</v>
      </c>
      <c r="G346" s="286">
        <v>167920</v>
      </c>
      <c r="H346" s="286">
        <v>2473.04</v>
      </c>
      <c r="I346" s="286">
        <v>7348.8</v>
      </c>
      <c r="J346" s="286">
        <v>0</v>
      </c>
      <c r="K346" s="286">
        <v>0</v>
      </c>
      <c r="L346" s="286">
        <v>0</v>
      </c>
      <c r="M346" s="286">
        <v>0</v>
      </c>
      <c r="N346" s="286">
        <v>7362</v>
      </c>
      <c r="O346" s="286">
        <v>961</v>
      </c>
      <c r="P346" s="286">
        <v>141247.56</v>
      </c>
      <c r="Q346" s="286">
        <v>7</v>
      </c>
    </row>
    <row r="347" spans="1:17" x14ac:dyDescent="0.2">
      <c r="A347" s="285">
        <v>297</v>
      </c>
      <c r="B347" s="285" t="s">
        <v>370</v>
      </c>
      <c r="C347" s="286">
        <v>28451</v>
      </c>
      <c r="D347" s="286">
        <v>6468</v>
      </c>
      <c r="E347" s="286">
        <v>1875.3</v>
      </c>
      <c r="F347" s="286">
        <v>1150</v>
      </c>
      <c r="G347" s="286">
        <v>24790</v>
      </c>
      <c r="H347" s="286">
        <v>368.28</v>
      </c>
      <c r="I347" s="286">
        <v>1676.8</v>
      </c>
      <c r="J347" s="286">
        <v>0</v>
      </c>
      <c r="K347" s="286">
        <v>0</v>
      </c>
      <c r="L347" s="286">
        <v>0</v>
      </c>
      <c r="M347" s="286">
        <v>266.7</v>
      </c>
      <c r="N347" s="286">
        <v>7849</v>
      </c>
      <c r="O347" s="286">
        <v>1055</v>
      </c>
      <c r="P347" s="286">
        <v>7968.5609999999997</v>
      </c>
      <c r="Q347" s="286">
        <v>11</v>
      </c>
    </row>
    <row r="348" spans="1:17" x14ac:dyDescent="0.2">
      <c r="A348" s="285">
        <v>473</v>
      </c>
      <c r="B348" s="285" t="s">
        <v>371</v>
      </c>
      <c r="C348" s="286">
        <v>17011</v>
      </c>
      <c r="D348" s="286">
        <v>2771</v>
      </c>
      <c r="E348" s="286">
        <v>1938.7</v>
      </c>
      <c r="F348" s="286">
        <v>680</v>
      </c>
      <c r="G348" s="286">
        <v>13300</v>
      </c>
      <c r="H348" s="286">
        <v>0</v>
      </c>
      <c r="I348" s="286">
        <v>165.6</v>
      </c>
      <c r="J348" s="286">
        <v>0</v>
      </c>
      <c r="K348" s="286">
        <v>0</v>
      </c>
      <c r="L348" s="286">
        <v>0</v>
      </c>
      <c r="M348" s="286">
        <v>23.3</v>
      </c>
      <c r="N348" s="286">
        <v>3212</v>
      </c>
      <c r="O348" s="286">
        <v>162</v>
      </c>
      <c r="P348" s="286">
        <v>18137.657999999999</v>
      </c>
      <c r="Q348" s="286">
        <v>2</v>
      </c>
    </row>
    <row r="349" spans="1:17" x14ac:dyDescent="0.2">
      <c r="A349" s="285">
        <v>50</v>
      </c>
      <c r="B349" s="285" t="s">
        <v>374</v>
      </c>
      <c r="C349" s="286">
        <v>22309</v>
      </c>
      <c r="D349" s="286">
        <v>5012</v>
      </c>
      <c r="E349" s="286">
        <v>1159.0999999999999</v>
      </c>
      <c r="F349" s="286">
        <v>590</v>
      </c>
      <c r="G349" s="286">
        <v>21200</v>
      </c>
      <c r="H349" s="286">
        <v>0</v>
      </c>
      <c r="I349" s="286">
        <v>481.6</v>
      </c>
      <c r="J349" s="286">
        <v>0</v>
      </c>
      <c r="K349" s="286">
        <v>0</v>
      </c>
      <c r="L349" s="286">
        <v>0</v>
      </c>
      <c r="M349" s="286">
        <v>24.5</v>
      </c>
      <c r="N349" s="286">
        <v>24710</v>
      </c>
      <c r="O349" s="286">
        <v>2176</v>
      </c>
      <c r="P349" s="286">
        <v>8127.6719999999996</v>
      </c>
      <c r="Q349" s="286">
        <v>6</v>
      </c>
    </row>
    <row r="350" spans="1:17" x14ac:dyDescent="0.2">
      <c r="A350" s="285">
        <v>355</v>
      </c>
      <c r="B350" s="285" t="s">
        <v>375</v>
      </c>
      <c r="C350" s="286">
        <v>63934</v>
      </c>
      <c r="D350" s="286">
        <v>13696</v>
      </c>
      <c r="E350" s="286">
        <v>5656.2</v>
      </c>
      <c r="F350" s="286">
        <v>6215</v>
      </c>
      <c r="G350" s="286">
        <v>64860</v>
      </c>
      <c r="H350" s="286">
        <v>3572.2984000000001</v>
      </c>
      <c r="I350" s="286">
        <v>5426.4</v>
      </c>
      <c r="J350" s="286">
        <v>0</v>
      </c>
      <c r="K350" s="286">
        <v>0</v>
      </c>
      <c r="L350" s="286">
        <v>0</v>
      </c>
      <c r="M350" s="286">
        <v>280.89999999999998</v>
      </c>
      <c r="N350" s="286">
        <v>4851</v>
      </c>
      <c r="O350" s="286">
        <v>14</v>
      </c>
      <c r="P350" s="286">
        <v>48581.84</v>
      </c>
      <c r="Q350" s="286">
        <v>4</v>
      </c>
    </row>
    <row r="351" spans="1:17" x14ac:dyDescent="0.2">
      <c r="A351" s="285">
        <v>299</v>
      </c>
      <c r="B351" s="285" t="s">
        <v>376</v>
      </c>
      <c r="C351" s="286">
        <v>43488</v>
      </c>
      <c r="D351" s="286">
        <v>7872</v>
      </c>
      <c r="E351" s="286">
        <v>4226.7</v>
      </c>
      <c r="F351" s="286">
        <v>1200</v>
      </c>
      <c r="G351" s="286">
        <v>40020</v>
      </c>
      <c r="H351" s="286">
        <v>479.16</v>
      </c>
      <c r="I351" s="286">
        <v>1707.2</v>
      </c>
      <c r="J351" s="286">
        <v>0</v>
      </c>
      <c r="K351" s="286">
        <v>0</v>
      </c>
      <c r="L351" s="286">
        <v>0</v>
      </c>
      <c r="M351" s="286">
        <v>0</v>
      </c>
      <c r="N351" s="286">
        <v>9246</v>
      </c>
      <c r="O351" s="286">
        <v>1365</v>
      </c>
      <c r="P351" s="286">
        <v>21018.851999999999</v>
      </c>
      <c r="Q351" s="286">
        <v>13</v>
      </c>
    </row>
    <row r="352" spans="1:17" x14ac:dyDescent="0.2">
      <c r="A352" s="285">
        <v>637</v>
      </c>
      <c r="B352" s="285" t="s">
        <v>377</v>
      </c>
      <c r="C352" s="286">
        <v>124944</v>
      </c>
      <c r="D352" s="286">
        <v>25550</v>
      </c>
      <c r="E352" s="286">
        <v>9926.1</v>
      </c>
      <c r="F352" s="286">
        <v>16385</v>
      </c>
      <c r="G352" s="286">
        <v>134780</v>
      </c>
      <c r="H352" s="286">
        <v>3487.3018000000002</v>
      </c>
      <c r="I352" s="286">
        <v>6099.2</v>
      </c>
      <c r="J352" s="286">
        <v>0</v>
      </c>
      <c r="K352" s="286">
        <v>0</v>
      </c>
      <c r="L352" s="286">
        <v>0</v>
      </c>
      <c r="M352" s="286">
        <v>0</v>
      </c>
      <c r="N352" s="286">
        <v>3449</v>
      </c>
      <c r="O352" s="286">
        <v>256</v>
      </c>
      <c r="P352" s="286">
        <v>143013.80900000001</v>
      </c>
      <c r="Q352" s="286">
        <v>1</v>
      </c>
    </row>
    <row r="353" spans="1:17" x14ac:dyDescent="0.2">
      <c r="A353" s="285">
        <v>638</v>
      </c>
      <c r="B353" s="285" t="s">
        <v>378</v>
      </c>
      <c r="C353" s="286">
        <v>8450</v>
      </c>
      <c r="D353" s="286">
        <v>1602</v>
      </c>
      <c r="E353" s="286">
        <v>462.2</v>
      </c>
      <c r="F353" s="286">
        <v>300</v>
      </c>
      <c r="G353" s="286">
        <v>4030</v>
      </c>
      <c r="H353" s="286">
        <v>0</v>
      </c>
      <c r="I353" s="286">
        <v>0</v>
      </c>
      <c r="J353" s="286">
        <v>0</v>
      </c>
      <c r="K353" s="286">
        <v>0</v>
      </c>
      <c r="L353" s="286">
        <v>0</v>
      </c>
      <c r="M353" s="286">
        <v>0</v>
      </c>
      <c r="N353" s="286">
        <v>2119</v>
      </c>
      <c r="O353" s="286">
        <v>76</v>
      </c>
      <c r="P353" s="286">
        <v>2867.172</v>
      </c>
      <c r="Q353" s="286">
        <v>4</v>
      </c>
    </row>
    <row r="354" spans="1:17" x14ac:dyDescent="0.2">
      <c r="A354" s="285">
        <v>1892</v>
      </c>
      <c r="B354" s="285" t="s">
        <v>477</v>
      </c>
      <c r="C354" s="286">
        <v>42762</v>
      </c>
      <c r="D354" s="286">
        <v>9384</v>
      </c>
      <c r="E354" s="286">
        <v>2343</v>
      </c>
      <c r="F354" s="286">
        <v>2320</v>
      </c>
      <c r="G354" s="286">
        <v>29260</v>
      </c>
      <c r="H354" s="286">
        <v>0</v>
      </c>
      <c r="I354" s="286">
        <v>664</v>
      </c>
      <c r="J354" s="286">
        <v>0</v>
      </c>
      <c r="K354" s="286">
        <v>0</v>
      </c>
      <c r="L354" s="286">
        <v>0</v>
      </c>
      <c r="M354" s="286">
        <v>144.69999999999999</v>
      </c>
      <c r="N354" s="286">
        <v>5809</v>
      </c>
      <c r="O354" s="286">
        <v>596</v>
      </c>
      <c r="P354" s="286">
        <v>21722.05</v>
      </c>
      <c r="Q354" s="286">
        <v>12</v>
      </c>
    </row>
    <row r="355" spans="1:17" x14ac:dyDescent="0.2">
      <c r="A355" s="285">
        <v>879</v>
      </c>
      <c r="B355" s="285" t="s">
        <v>380</v>
      </c>
      <c r="C355" s="286">
        <v>21612</v>
      </c>
      <c r="D355" s="286">
        <v>3578</v>
      </c>
      <c r="E355" s="286">
        <v>1692.1</v>
      </c>
      <c r="F355" s="286">
        <v>465</v>
      </c>
      <c r="G355" s="286">
        <v>18110</v>
      </c>
      <c r="H355" s="286">
        <v>505.16</v>
      </c>
      <c r="I355" s="286">
        <v>248</v>
      </c>
      <c r="J355" s="286">
        <v>0</v>
      </c>
      <c r="K355" s="286">
        <v>0</v>
      </c>
      <c r="L355" s="286">
        <v>0</v>
      </c>
      <c r="M355" s="286">
        <v>0</v>
      </c>
      <c r="N355" s="286">
        <v>12059</v>
      </c>
      <c r="O355" s="286">
        <v>61</v>
      </c>
      <c r="P355" s="286">
        <v>5203.8789999999999</v>
      </c>
      <c r="Q355" s="286">
        <v>6</v>
      </c>
    </row>
    <row r="356" spans="1:17" x14ac:dyDescent="0.2">
      <c r="A356" s="285">
        <v>301</v>
      </c>
      <c r="B356" s="285" t="s">
        <v>381</v>
      </c>
      <c r="C356" s="286">
        <v>47609</v>
      </c>
      <c r="D356" s="286">
        <v>9275</v>
      </c>
      <c r="E356" s="286">
        <v>5405.3</v>
      </c>
      <c r="F356" s="286">
        <v>2785</v>
      </c>
      <c r="G356" s="286">
        <v>54080</v>
      </c>
      <c r="H356" s="286">
        <v>1188.3800000000001</v>
      </c>
      <c r="I356" s="286">
        <v>4383.2</v>
      </c>
      <c r="J356" s="286">
        <v>0</v>
      </c>
      <c r="K356" s="286">
        <v>0</v>
      </c>
      <c r="L356" s="286">
        <v>0</v>
      </c>
      <c r="M356" s="286">
        <v>0</v>
      </c>
      <c r="N356" s="286">
        <v>4092</v>
      </c>
      <c r="O356" s="286">
        <v>202</v>
      </c>
      <c r="P356" s="286">
        <v>37186.374000000003</v>
      </c>
      <c r="Q356" s="286">
        <v>1</v>
      </c>
    </row>
    <row r="357" spans="1:17" x14ac:dyDescent="0.2">
      <c r="A357" s="285">
        <v>1896</v>
      </c>
      <c r="B357" s="285" t="s">
        <v>382</v>
      </c>
      <c r="C357" s="286">
        <v>22503</v>
      </c>
      <c r="D357" s="286">
        <v>5625</v>
      </c>
      <c r="E357" s="286">
        <v>1371</v>
      </c>
      <c r="F357" s="286">
        <v>285</v>
      </c>
      <c r="G357" s="286">
        <v>20100</v>
      </c>
      <c r="H357" s="286">
        <v>0</v>
      </c>
      <c r="I357" s="286">
        <v>511.2</v>
      </c>
      <c r="J357" s="286">
        <v>0</v>
      </c>
      <c r="K357" s="286">
        <v>0</v>
      </c>
      <c r="L357" s="286">
        <v>0</v>
      </c>
      <c r="M357" s="286">
        <v>102.2</v>
      </c>
      <c r="N357" s="286">
        <v>8237</v>
      </c>
      <c r="O357" s="286">
        <v>549</v>
      </c>
      <c r="P357" s="286">
        <v>6422.52</v>
      </c>
      <c r="Q357" s="286">
        <v>4</v>
      </c>
    </row>
    <row r="358" spans="1:17" x14ac:dyDescent="0.2">
      <c r="A358" s="285">
        <v>642</v>
      </c>
      <c r="B358" s="285" t="s">
        <v>383</v>
      </c>
      <c r="C358" s="286">
        <v>44639</v>
      </c>
      <c r="D358" s="286">
        <v>8781</v>
      </c>
      <c r="E358" s="286">
        <v>4383.7</v>
      </c>
      <c r="F358" s="286">
        <v>4465</v>
      </c>
      <c r="G358" s="286">
        <v>42400</v>
      </c>
      <c r="H358" s="286">
        <v>526.67999999999995</v>
      </c>
      <c r="I358" s="286">
        <v>2651.2</v>
      </c>
      <c r="J358" s="286">
        <v>0</v>
      </c>
      <c r="K358" s="286">
        <v>0</v>
      </c>
      <c r="L358" s="286">
        <v>0</v>
      </c>
      <c r="M358" s="286">
        <v>0</v>
      </c>
      <c r="N358" s="286">
        <v>2028</v>
      </c>
      <c r="O358" s="286">
        <v>249</v>
      </c>
      <c r="P358" s="286">
        <v>42607.004000000001</v>
      </c>
      <c r="Q358" s="286">
        <v>3</v>
      </c>
    </row>
    <row r="359" spans="1:17" x14ac:dyDescent="0.2">
      <c r="A359" s="285">
        <v>193</v>
      </c>
      <c r="B359" s="285" t="s">
        <v>384</v>
      </c>
      <c r="C359" s="286">
        <v>127497</v>
      </c>
      <c r="D359" s="286">
        <v>27207</v>
      </c>
      <c r="E359" s="286">
        <v>12054.7</v>
      </c>
      <c r="F359" s="286">
        <v>7300</v>
      </c>
      <c r="G359" s="286">
        <v>142120</v>
      </c>
      <c r="H359" s="286">
        <v>7034.6414000000004</v>
      </c>
      <c r="I359" s="286">
        <v>8141.6</v>
      </c>
      <c r="J359" s="286">
        <v>0</v>
      </c>
      <c r="K359" s="286">
        <v>0</v>
      </c>
      <c r="L359" s="286">
        <v>0</v>
      </c>
      <c r="M359" s="286">
        <v>363.9</v>
      </c>
      <c r="N359" s="286">
        <v>11064</v>
      </c>
      <c r="O359" s="286">
        <v>872</v>
      </c>
      <c r="P359" s="286">
        <v>121513.16099999999</v>
      </c>
      <c r="Q359" s="286">
        <v>3</v>
      </c>
    </row>
    <row r="360" spans="1:17" x14ac:dyDescent="0.2">
      <c r="A360" s="285">
        <v>9999</v>
      </c>
      <c r="B360" s="285" t="s">
        <v>505</v>
      </c>
      <c r="C360" s="286">
        <f t="shared" ref="C360:Q360" si="0">SUM(C5:C359)</f>
        <v>17282163</v>
      </c>
      <c r="D360" s="286">
        <f t="shared" si="0"/>
        <v>3357755</v>
      </c>
      <c r="E360" s="286">
        <f t="shared" si="0"/>
        <v>1594780.2999999996</v>
      </c>
      <c r="F360" s="286">
        <f t="shared" si="0"/>
        <v>1488225</v>
      </c>
      <c r="G360" s="286">
        <f t="shared" si="0"/>
        <v>17282110</v>
      </c>
      <c r="H360" s="286">
        <f t="shared" si="0"/>
        <v>366606.89820000017</v>
      </c>
      <c r="I360" s="286">
        <f t="shared" si="0"/>
        <v>724996.80000000028</v>
      </c>
      <c r="J360" s="286">
        <f t="shared" si="0"/>
        <v>119616.20000000001</v>
      </c>
      <c r="K360" s="286">
        <f t="shared" si="0"/>
        <v>14647.899999999998</v>
      </c>
      <c r="L360" s="286">
        <f t="shared" si="0"/>
        <v>9341.1999999999844</v>
      </c>
      <c r="M360" s="286">
        <f t="shared" si="0"/>
        <v>29908.799999999999</v>
      </c>
      <c r="N360" s="286">
        <f t="shared" si="0"/>
        <v>3363990</v>
      </c>
      <c r="O360" s="286">
        <f t="shared" si="0"/>
        <v>195710</v>
      </c>
      <c r="P360" s="286">
        <f t="shared" si="0"/>
        <v>16444818.485000018</v>
      </c>
      <c r="Q360" s="286">
        <f t="shared" si="0"/>
        <v>3345</v>
      </c>
    </row>
    <row r="361" spans="1:17" x14ac:dyDescent="0.2">
      <c r="A361" s="285"/>
      <c r="B361" s="285"/>
      <c r="C361" s="293"/>
      <c r="D361" s="293"/>
      <c r="E361" s="293"/>
      <c r="F361" s="293"/>
      <c r="G361" s="293"/>
      <c r="H361" s="293"/>
      <c r="I361" s="293"/>
      <c r="J361" s="293"/>
      <c r="K361" s="293"/>
      <c r="L361" s="293"/>
      <c r="M361" s="293"/>
      <c r="N361" s="293"/>
      <c r="O361" s="293"/>
      <c r="P361" s="293"/>
      <c r="Q361" s="293"/>
    </row>
    <row r="362" spans="1:17" x14ac:dyDescent="0.2">
      <c r="A362" s="285"/>
      <c r="B362" s="285"/>
      <c r="C362" s="293"/>
      <c r="D362" s="293"/>
      <c r="E362" s="293"/>
      <c r="F362" s="293"/>
      <c r="G362" s="293"/>
      <c r="H362" s="293"/>
      <c r="I362" s="293"/>
      <c r="J362" s="293"/>
      <c r="K362" s="293"/>
      <c r="L362" s="293"/>
      <c r="M362" s="293"/>
      <c r="N362" s="293"/>
      <c r="O362" s="293"/>
      <c r="P362" s="293"/>
      <c r="Q362" s="293"/>
    </row>
    <row r="363" spans="1:17" x14ac:dyDescent="0.2">
      <c r="A363" s="285"/>
      <c r="B363" s="285"/>
      <c r="C363" s="293"/>
      <c r="D363" s="293"/>
      <c r="E363" s="293"/>
      <c r="F363" s="293"/>
      <c r="G363" s="293"/>
      <c r="H363" s="293"/>
      <c r="I363" s="293"/>
      <c r="J363" s="293"/>
      <c r="K363" s="293"/>
      <c r="L363" s="293"/>
      <c r="M363" s="293"/>
      <c r="N363" s="293"/>
      <c r="O363" s="293"/>
      <c r="P363" s="293"/>
      <c r="Q363" s="293"/>
    </row>
  </sheetData>
  <sheetProtection algorithmName="SHA-512" hashValue="HT3Xyfnv9ppFV5GpN8s5WttdnU4QijEM7+O0nFEO3Es8AibylH7t3jDsBnRn1j9ifGqEC8c2C43FxyXL1CNaQA==" saltValue="y31zx82Y9WsdYmSJ0fMc0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J373"/>
  <sheetViews>
    <sheetView zoomScaleNormal="100" workbookViewId="0"/>
  </sheetViews>
  <sheetFormatPr defaultRowHeight="12.75" x14ac:dyDescent="0.2"/>
  <cols>
    <col min="1" max="1" width="3.85546875" customWidth="1"/>
    <col min="3" max="4" width="13.85546875" bestFit="1" customWidth="1"/>
    <col min="5" max="5" width="10.85546875" customWidth="1"/>
    <col min="6" max="6" width="10.140625" customWidth="1"/>
    <col min="7" max="7" width="14.42578125" customWidth="1"/>
    <col min="8" max="9" width="10.140625" customWidth="1"/>
    <col min="10" max="10" width="12" customWidth="1"/>
    <col min="12" max="12" width="15.28515625" customWidth="1"/>
    <col min="13" max="13" width="13.7109375" customWidth="1"/>
    <col min="14" max="14" width="12.7109375" customWidth="1"/>
  </cols>
  <sheetData>
    <row r="2" spans="2:10" x14ac:dyDescent="0.2">
      <c r="B2" s="1" t="s">
        <v>731</v>
      </c>
      <c r="F2" s="1" t="s">
        <v>708</v>
      </c>
    </row>
    <row r="3" spans="2:10" x14ac:dyDescent="0.2">
      <c r="B3" s="32" t="s">
        <v>732</v>
      </c>
    </row>
    <row r="4" spans="2:10" x14ac:dyDescent="0.2">
      <c r="C4" s="25">
        <v>2021</v>
      </c>
      <c r="D4" s="25">
        <v>2022</v>
      </c>
      <c r="E4" s="25">
        <v>2023</v>
      </c>
      <c r="F4" s="25">
        <v>2024</v>
      </c>
      <c r="G4" s="25"/>
      <c r="H4" s="32" t="s">
        <v>733</v>
      </c>
      <c r="I4" s="32" t="s">
        <v>734</v>
      </c>
      <c r="J4" s="32" t="s">
        <v>735</v>
      </c>
    </row>
    <row r="5" spans="2:10" x14ac:dyDescent="0.2">
      <c r="B5" t="s">
        <v>479</v>
      </c>
      <c r="C5" s="30">
        <v>17470658</v>
      </c>
      <c r="D5" s="30">
        <v>17544480</v>
      </c>
      <c r="E5" s="30">
        <v>17650110</v>
      </c>
      <c r="F5" s="30">
        <v>17759618</v>
      </c>
      <c r="G5" s="26"/>
      <c r="H5" s="31">
        <f>ROUND(+(D5/$C5),4)</f>
        <v>1.0042</v>
      </c>
      <c r="I5" s="31">
        <f>ROUND(+(E5/$C5),4)</f>
        <v>1.0103</v>
      </c>
      <c r="J5" s="31">
        <f>ROUND(+(F5/$C5),4)</f>
        <v>1.0165</v>
      </c>
    </row>
    <row r="6" spans="2:10" x14ac:dyDescent="0.2">
      <c r="B6" t="s">
        <v>480</v>
      </c>
      <c r="C6" s="30">
        <v>3310687</v>
      </c>
      <c r="D6" s="30">
        <v>3279329</v>
      </c>
      <c r="E6" s="30">
        <v>3262512</v>
      </c>
      <c r="F6" s="30">
        <v>3257267</v>
      </c>
      <c r="G6" s="26"/>
      <c r="H6" s="31">
        <f t="shared" ref="H6:H16" si="0">ROUND(+(D6/$C6),4)</f>
        <v>0.99050000000000005</v>
      </c>
      <c r="I6" s="31">
        <f t="shared" ref="I6:I16" si="1">ROUND(+(E6/$C6),4)</f>
        <v>0.98540000000000005</v>
      </c>
      <c r="J6" s="31">
        <f t="shared" ref="J6:J16" si="2">ROUND(+(F6/$C6),4)</f>
        <v>0.9839</v>
      </c>
    </row>
    <row r="7" spans="2:10" x14ac:dyDescent="0.2">
      <c r="B7" t="s">
        <v>481</v>
      </c>
      <c r="C7" s="30">
        <v>1622041</v>
      </c>
      <c r="D7" s="30">
        <v>1632062</v>
      </c>
      <c r="E7" s="30">
        <v>1641977</v>
      </c>
      <c r="F7" s="30">
        <v>1651505</v>
      </c>
      <c r="G7" s="26"/>
      <c r="H7" s="31">
        <f t="shared" si="0"/>
        <v>1.0062</v>
      </c>
      <c r="I7" s="31">
        <f t="shared" si="1"/>
        <v>1.0123</v>
      </c>
      <c r="J7" s="31">
        <f t="shared" si="2"/>
        <v>1.0182</v>
      </c>
    </row>
    <row r="8" spans="2:10" x14ac:dyDescent="0.2">
      <c r="B8" t="s">
        <v>486</v>
      </c>
      <c r="C8" s="30">
        <v>1524414</v>
      </c>
      <c r="D8" s="30">
        <v>1541491</v>
      </c>
      <c r="E8" s="30">
        <v>1561525</v>
      </c>
      <c r="F8" s="30">
        <v>1583896</v>
      </c>
      <c r="G8" s="26"/>
      <c r="H8" s="31">
        <f t="shared" si="0"/>
        <v>1.0112000000000001</v>
      </c>
      <c r="I8" s="31">
        <f t="shared" si="1"/>
        <v>1.0243</v>
      </c>
      <c r="J8" s="31">
        <f t="shared" si="2"/>
        <v>1.0389999999999999</v>
      </c>
    </row>
    <row r="9" spans="2:10" x14ac:dyDescent="0.2">
      <c r="B9" t="s">
        <v>482</v>
      </c>
      <c r="C9" s="26">
        <f>C5</f>
        <v>17470658</v>
      </c>
      <c r="D9" s="26">
        <f>D5</f>
        <v>17544480</v>
      </c>
      <c r="E9" s="26">
        <f>E5</f>
        <v>17650110</v>
      </c>
      <c r="F9" s="26">
        <f>F5</f>
        <v>17759618</v>
      </c>
      <c r="G9" s="26"/>
      <c r="H9" s="31">
        <f t="shared" si="0"/>
        <v>1.0042</v>
      </c>
      <c r="I9" s="31">
        <f t="shared" si="1"/>
        <v>1.0103</v>
      </c>
      <c r="J9" s="31">
        <f t="shared" si="2"/>
        <v>1.0165</v>
      </c>
    </row>
    <row r="10" spans="2:10" x14ac:dyDescent="0.2">
      <c r="B10" t="s">
        <v>483</v>
      </c>
      <c r="C10" s="30">
        <v>1</v>
      </c>
      <c r="D10" s="30">
        <v>1</v>
      </c>
      <c r="E10" s="30">
        <v>1</v>
      </c>
      <c r="F10" s="30">
        <v>1</v>
      </c>
      <c r="G10" s="26"/>
      <c r="H10" s="31">
        <f t="shared" si="0"/>
        <v>1</v>
      </c>
      <c r="I10" s="31">
        <f t="shared" si="1"/>
        <v>1</v>
      </c>
      <c r="J10" s="31">
        <f t="shared" si="2"/>
        <v>1</v>
      </c>
    </row>
    <row r="11" spans="2:10" x14ac:dyDescent="0.2">
      <c r="B11" t="s">
        <v>484</v>
      </c>
      <c r="C11" s="30">
        <v>1</v>
      </c>
      <c r="D11" s="30">
        <v>1</v>
      </c>
      <c r="E11" s="30">
        <v>1</v>
      </c>
      <c r="F11" s="30">
        <v>1</v>
      </c>
      <c r="G11" s="26"/>
      <c r="H11" s="31">
        <f t="shared" si="0"/>
        <v>1</v>
      </c>
      <c r="I11" s="31">
        <f t="shared" si="1"/>
        <v>1</v>
      </c>
      <c r="J11" s="31">
        <f t="shared" si="2"/>
        <v>1</v>
      </c>
    </row>
    <row r="12" spans="2:10" x14ac:dyDescent="0.2">
      <c r="B12" t="s">
        <v>487</v>
      </c>
      <c r="C12" s="26">
        <v>1</v>
      </c>
      <c r="D12" s="26">
        <v>1</v>
      </c>
      <c r="E12" s="26">
        <v>1</v>
      </c>
      <c r="F12" s="26">
        <v>1</v>
      </c>
      <c r="G12" s="26"/>
      <c r="H12" s="31">
        <f t="shared" si="0"/>
        <v>1</v>
      </c>
      <c r="I12" s="31">
        <f t="shared" si="1"/>
        <v>1</v>
      </c>
      <c r="J12" s="31">
        <f t="shared" si="2"/>
        <v>1</v>
      </c>
    </row>
    <row r="13" spans="2:10" x14ac:dyDescent="0.2">
      <c r="B13" t="s">
        <v>488</v>
      </c>
      <c r="C13" s="26">
        <f>C11</f>
        <v>1</v>
      </c>
      <c r="D13" s="26">
        <f t="shared" ref="D13:F13" si="3">D11</f>
        <v>1</v>
      </c>
      <c r="E13" s="26">
        <f t="shared" si="3"/>
        <v>1</v>
      </c>
      <c r="F13" s="26">
        <f t="shared" si="3"/>
        <v>1</v>
      </c>
      <c r="G13" s="26"/>
      <c r="H13" s="31">
        <f t="shared" si="0"/>
        <v>1</v>
      </c>
      <c r="I13" s="31">
        <f t="shared" si="1"/>
        <v>1</v>
      </c>
      <c r="J13" s="31">
        <f t="shared" si="2"/>
        <v>1</v>
      </c>
    </row>
    <row r="14" spans="2:10" x14ac:dyDescent="0.2">
      <c r="B14" s="32" t="s">
        <v>677</v>
      </c>
      <c r="C14" s="30">
        <v>1</v>
      </c>
      <c r="D14" s="30">
        <v>1</v>
      </c>
      <c r="E14" s="30">
        <v>1</v>
      </c>
      <c r="F14" s="30">
        <v>1</v>
      </c>
      <c r="G14" s="26"/>
      <c r="H14" s="31">
        <f t="shared" si="0"/>
        <v>1</v>
      </c>
      <c r="I14" s="31">
        <f t="shared" si="1"/>
        <v>1</v>
      </c>
      <c r="J14" s="31">
        <f t="shared" si="2"/>
        <v>1</v>
      </c>
    </row>
    <row r="15" spans="2:10" x14ac:dyDescent="0.2">
      <c r="B15" t="s">
        <v>489</v>
      </c>
      <c r="C15" s="30">
        <v>1</v>
      </c>
      <c r="D15" s="30">
        <v>1</v>
      </c>
      <c r="E15" s="30">
        <v>1</v>
      </c>
      <c r="F15" s="30">
        <v>1</v>
      </c>
      <c r="G15" s="26"/>
      <c r="H15" s="31">
        <f t="shared" si="0"/>
        <v>1</v>
      </c>
      <c r="I15" s="31">
        <f t="shared" si="1"/>
        <v>1</v>
      </c>
      <c r="J15" s="31">
        <v>1</v>
      </c>
    </row>
    <row r="16" spans="2:10" x14ac:dyDescent="0.2">
      <c r="B16" t="s">
        <v>485</v>
      </c>
      <c r="C16" s="30">
        <v>16738899</v>
      </c>
      <c r="D16" s="30">
        <v>16768008</v>
      </c>
      <c r="E16" s="30">
        <v>16784211</v>
      </c>
      <c r="F16" s="30">
        <v>16781873</v>
      </c>
      <c r="G16" s="26"/>
      <c r="H16" s="31">
        <f t="shared" si="0"/>
        <v>1.0017</v>
      </c>
      <c r="I16" s="31">
        <f t="shared" si="1"/>
        <v>1.0026999999999999</v>
      </c>
      <c r="J16" s="31">
        <f t="shared" si="2"/>
        <v>1.0025999999999999</v>
      </c>
    </row>
    <row r="19" spans="2:8" x14ac:dyDescent="0.2">
      <c r="B19">
        <v>2021</v>
      </c>
      <c r="C19" s="32" t="s">
        <v>736</v>
      </c>
    </row>
    <row r="20" spans="2:8" x14ac:dyDescent="0.2">
      <c r="B20" s="32" t="s">
        <v>502</v>
      </c>
      <c r="C20" s="32" t="s">
        <v>598</v>
      </c>
    </row>
    <row r="21" spans="2:8" x14ac:dyDescent="0.2">
      <c r="B21" s="294">
        <v>1680</v>
      </c>
      <c r="C21" s="294" t="s">
        <v>0</v>
      </c>
      <c r="D21" s="294">
        <v>1680</v>
      </c>
      <c r="F21" s="283"/>
      <c r="G21" s="283"/>
    </row>
    <row r="22" spans="2:8" x14ac:dyDescent="0.2">
      <c r="B22" s="294">
        <v>358</v>
      </c>
      <c r="C22" s="294" t="s">
        <v>2</v>
      </c>
      <c r="D22" s="294">
        <v>358</v>
      </c>
      <c r="F22" s="283"/>
      <c r="G22" s="283"/>
    </row>
    <row r="23" spans="2:8" x14ac:dyDescent="0.2">
      <c r="B23" s="294">
        <v>197</v>
      </c>
      <c r="C23" s="294" t="s">
        <v>3</v>
      </c>
      <c r="D23" s="294">
        <v>197</v>
      </c>
      <c r="F23" s="283"/>
      <c r="G23" s="283"/>
    </row>
    <row r="24" spans="2:8" x14ac:dyDescent="0.2">
      <c r="B24" s="294">
        <v>59</v>
      </c>
      <c r="C24" s="294" t="s">
        <v>4</v>
      </c>
      <c r="D24" s="294">
        <v>59</v>
      </c>
      <c r="F24" s="283"/>
      <c r="G24" s="283"/>
      <c r="H24" s="239"/>
    </row>
    <row r="25" spans="2:8" x14ac:dyDescent="0.2">
      <c r="B25" s="294">
        <v>482</v>
      </c>
      <c r="C25" s="294" t="s">
        <v>5</v>
      </c>
      <c r="D25" s="294">
        <v>482</v>
      </c>
      <c r="F25" s="283"/>
      <c r="G25" s="283"/>
      <c r="H25" s="239"/>
    </row>
    <row r="26" spans="2:8" x14ac:dyDescent="0.2">
      <c r="B26" s="294">
        <v>613</v>
      </c>
      <c r="C26" s="294" t="s">
        <v>6</v>
      </c>
      <c r="D26" s="294">
        <v>613</v>
      </c>
      <c r="F26" s="283"/>
      <c r="G26" s="283"/>
      <c r="H26" s="239"/>
    </row>
    <row r="27" spans="2:8" x14ac:dyDescent="0.2">
      <c r="B27" s="294">
        <v>361</v>
      </c>
      <c r="C27" s="294" t="s">
        <v>7</v>
      </c>
      <c r="D27" s="294">
        <v>361</v>
      </c>
      <c r="F27" s="283"/>
      <c r="G27" s="283"/>
      <c r="H27" s="239"/>
    </row>
    <row r="28" spans="2:8" x14ac:dyDescent="0.2">
      <c r="B28" s="294">
        <v>141</v>
      </c>
      <c r="C28" s="294" t="s">
        <v>8</v>
      </c>
      <c r="D28" s="294">
        <v>141</v>
      </c>
      <c r="E28" s="25"/>
      <c r="F28" s="283"/>
      <c r="G28" s="283"/>
      <c r="H28" s="260"/>
    </row>
    <row r="29" spans="2:8" x14ac:dyDescent="0.2">
      <c r="B29" s="294">
        <v>34</v>
      </c>
      <c r="C29" s="294" t="s">
        <v>9</v>
      </c>
      <c r="D29" s="294">
        <v>34</v>
      </c>
      <c r="F29" s="283"/>
      <c r="G29" s="283"/>
      <c r="H29" s="239"/>
    </row>
    <row r="30" spans="2:8" x14ac:dyDescent="0.2">
      <c r="B30" s="294">
        <v>484</v>
      </c>
      <c r="C30" s="294" t="s">
        <v>10</v>
      </c>
      <c r="D30" s="294">
        <v>484</v>
      </c>
      <c r="F30" s="283"/>
      <c r="G30" s="283"/>
      <c r="H30" s="239"/>
    </row>
    <row r="31" spans="2:8" x14ac:dyDescent="0.2">
      <c r="B31" s="294">
        <v>1723</v>
      </c>
      <c r="C31" s="294" t="s">
        <v>11</v>
      </c>
      <c r="D31" s="294">
        <v>1723</v>
      </c>
      <c r="F31" s="283"/>
      <c r="G31" s="283"/>
      <c r="H31" s="239"/>
    </row>
    <row r="32" spans="2:8" x14ac:dyDescent="0.2">
      <c r="B32" s="294">
        <v>1959</v>
      </c>
      <c r="C32" s="294" t="s">
        <v>693</v>
      </c>
      <c r="D32" s="294">
        <v>1959</v>
      </c>
      <c r="F32" s="283"/>
      <c r="G32" s="283"/>
      <c r="H32" s="239"/>
    </row>
    <row r="33" spans="2:8" x14ac:dyDescent="0.2">
      <c r="B33" s="294">
        <v>60</v>
      </c>
      <c r="C33" s="294" t="s">
        <v>12</v>
      </c>
      <c r="D33" s="294">
        <v>60</v>
      </c>
      <c r="F33" s="283"/>
      <c r="G33" s="283"/>
      <c r="H33" s="239"/>
    </row>
    <row r="34" spans="2:8" x14ac:dyDescent="0.2">
      <c r="B34" s="294">
        <v>307</v>
      </c>
      <c r="C34" s="294" t="s">
        <v>13</v>
      </c>
      <c r="D34" s="294">
        <v>307</v>
      </c>
      <c r="F34" s="283"/>
      <c r="G34" s="283"/>
      <c r="H34" s="239"/>
    </row>
    <row r="35" spans="2:8" x14ac:dyDescent="0.2">
      <c r="B35" s="294">
        <v>362</v>
      </c>
      <c r="C35" s="294" t="s">
        <v>14</v>
      </c>
      <c r="D35" s="294">
        <v>362</v>
      </c>
      <c r="F35" s="283"/>
      <c r="G35" s="283"/>
      <c r="H35" s="239"/>
    </row>
    <row r="36" spans="2:8" x14ac:dyDescent="0.2">
      <c r="B36" s="294">
        <v>363</v>
      </c>
      <c r="C36" s="294" t="s">
        <v>15</v>
      </c>
      <c r="D36" s="294">
        <v>363</v>
      </c>
      <c r="F36" s="283"/>
      <c r="G36" s="283"/>
      <c r="H36" s="239"/>
    </row>
    <row r="37" spans="2:8" x14ac:dyDescent="0.2">
      <c r="B37" s="294">
        <v>200</v>
      </c>
      <c r="C37" s="294" t="s">
        <v>16</v>
      </c>
      <c r="D37" s="294">
        <v>200</v>
      </c>
      <c r="F37" s="283"/>
      <c r="G37" s="283"/>
      <c r="H37" s="239"/>
    </row>
    <row r="38" spans="2:8" x14ac:dyDescent="0.2">
      <c r="B38" s="294">
        <v>202</v>
      </c>
      <c r="C38" s="294" t="s">
        <v>18</v>
      </c>
      <c r="D38" s="294">
        <v>202</v>
      </c>
      <c r="F38" s="283"/>
      <c r="G38" s="283"/>
      <c r="H38" s="239"/>
    </row>
    <row r="39" spans="2:8" x14ac:dyDescent="0.2">
      <c r="B39" s="294">
        <v>106</v>
      </c>
      <c r="C39" s="294" t="s">
        <v>19</v>
      </c>
      <c r="D39" s="294">
        <v>106</v>
      </c>
      <c r="F39" s="283"/>
      <c r="G39" s="283"/>
      <c r="H39" s="239"/>
    </row>
    <row r="40" spans="2:8" x14ac:dyDescent="0.2">
      <c r="B40" s="294">
        <v>743</v>
      </c>
      <c r="C40" s="294" t="s">
        <v>20</v>
      </c>
      <c r="D40" s="294">
        <v>743</v>
      </c>
      <c r="F40" s="283"/>
      <c r="G40" s="283"/>
      <c r="H40" s="239"/>
    </row>
    <row r="41" spans="2:8" x14ac:dyDescent="0.2">
      <c r="B41" s="294">
        <v>744</v>
      </c>
      <c r="C41" s="294" t="s">
        <v>21</v>
      </c>
      <c r="D41" s="294">
        <v>744</v>
      </c>
      <c r="F41" s="283"/>
      <c r="G41" s="283"/>
    </row>
    <row r="42" spans="2:8" x14ac:dyDescent="0.2">
      <c r="B42" s="294">
        <v>308</v>
      </c>
      <c r="C42" s="294" t="s">
        <v>22</v>
      </c>
      <c r="D42" s="294">
        <v>308</v>
      </c>
      <c r="F42" s="283"/>
      <c r="G42" s="283"/>
    </row>
    <row r="43" spans="2:8" x14ac:dyDescent="0.2">
      <c r="B43" s="294">
        <v>489</v>
      </c>
      <c r="C43" s="294" t="s">
        <v>23</v>
      </c>
      <c r="D43" s="294">
        <v>489</v>
      </c>
      <c r="F43" s="283"/>
      <c r="G43" s="283"/>
    </row>
    <row r="44" spans="2:8" x14ac:dyDescent="0.2">
      <c r="B44" s="294">
        <v>203</v>
      </c>
      <c r="C44" s="294" t="s">
        <v>24</v>
      </c>
      <c r="D44" s="294">
        <v>203</v>
      </c>
      <c r="F44" s="283"/>
      <c r="G44" s="283"/>
    </row>
    <row r="45" spans="2:8" x14ac:dyDescent="0.2">
      <c r="B45" s="294">
        <v>888</v>
      </c>
      <c r="C45" s="294" t="s">
        <v>26</v>
      </c>
      <c r="D45" s="294">
        <v>888</v>
      </c>
      <c r="F45" s="283"/>
      <c r="G45" s="283"/>
    </row>
    <row r="46" spans="2:8" x14ac:dyDescent="0.2">
      <c r="B46" s="294">
        <v>1954</v>
      </c>
      <c r="C46" s="294" t="s">
        <v>694</v>
      </c>
      <c r="D46" s="294">
        <v>1954</v>
      </c>
      <c r="F46" s="283"/>
      <c r="G46" s="283"/>
    </row>
    <row r="47" spans="2:8" x14ac:dyDescent="0.2">
      <c r="B47" s="294">
        <v>370</v>
      </c>
      <c r="C47" s="294" t="s">
        <v>27</v>
      </c>
      <c r="D47" s="294">
        <v>370</v>
      </c>
      <c r="F47" s="283"/>
      <c r="G47" s="283"/>
    </row>
    <row r="48" spans="2:8" x14ac:dyDescent="0.2">
      <c r="B48" s="294">
        <v>889</v>
      </c>
      <c r="C48" s="294" t="s">
        <v>28</v>
      </c>
      <c r="D48" s="294">
        <v>889</v>
      </c>
      <c r="F48" s="283"/>
      <c r="G48" s="283"/>
    </row>
    <row r="49" spans="2:7" x14ac:dyDescent="0.2">
      <c r="B49" s="294">
        <v>1945</v>
      </c>
      <c r="C49" s="294" t="s">
        <v>654</v>
      </c>
      <c r="D49" s="294">
        <v>1945</v>
      </c>
      <c r="F49" s="283"/>
      <c r="G49" s="283"/>
    </row>
    <row r="50" spans="2:7" x14ac:dyDescent="0.2">
      <c r="B50" s="294">
        <v>1724</v>
      </c>
      <c r="C50" s="294" t="s">
        <v>31</v>
      </c>
      <c r="D50" s="294">
        <v>1724</v>
      </c>
      <c r="F50" s="283"/>
      <c r="G50" s="283"/>
    </row>
    <row r="51" spans="2:7" x14ac:dyDescent="0.2">
      <c r="B51" s="294">
        <v>893</v>
      </c>
      <c r="C51" s="294" t="s">
        <v>32</v>
      </c>
      <c r="D51" s="294">
        <v>893</v>
      </c>
      <c r="F51" s="283"/>
      <c r="G51" s="283"/>
    </row>
    <row r="52" spans="2:7" x14ac:dyDescent="0.2">
      <c r="B52" s="294">
        <v>373</v>
      </c>
      <c r="C52" s="294" t="s">
        <v>33</v>
      </c>
      <c r="D52" s="294">
        <v>373</v>
      </c>
      <c r="F52" s="283"/>
      <c r="G52" s="283"/>
    </row>
    <row r="53" spans="2:7" x14ac:dyDescent="0.2">
      <c r="B53" s="294">
        <v>748</v>
      </c>
      <c r="C53" s="294" t="s">
        <v>34</v>
      </c>
      <c r="D53" s="294">
        <v>748</v>
      </c>
      <c r="F53" s="283"/>
      <c r="G53" s="283"/>
    </row>
    <row r="54" spans="2:7" x14ac:dyDescent="0.2">
      <c r="B54" s="294">
        <v>1859</v>
      </c>
      <c r="C54" s="294" t="s">
        <v>35</v>
      </c>
      <c r="D54" s="294">
        <v>1859</v>
      </c>
      <c r="F54" s="283"/>
      <c r="G54" s="283"/>
    </row>
    <row r="55" spans="2:7" x14ac:dyDescent="0.2">
      <c r="B55" s="294">
        <v>1721</v>
      </c>
      <c r="C55" s="294" t="s">
        <v>36</v>
      </c>
      <c r="D55" s="294">
        <v>1721</v>
      </c>
      <c r="F55" s="283"/>
      <c r="G55" s="283"/>
    </row>
    <row r="56" spans="2:7" x14ac:dyDescent="0.2">
      <c r="B56" s="294">
        <v>753</v>
      </c>
      <c r="C56" s="294" t="s">
        <v>38</v>
      </c>
      <c r="D56" s="294">
        <v>753</v>
      </c>
      <c r="F56" s="283"/>
      <c r="G56" s="283"/>
    </row>
    <row r="57" spans="2:7" x14ac:dyDescent="0.2">
      <c r="B57" s="294">
        <v>209</v>
      </c>
      <c r="C57" s="294" t="s">
        <v>39</v>
      </c>
      <c r="D57" s="294">
        <v>209</v>
      </c>
      <c r="F57" s="283"/>
      <c r="G57" s="283"/>
    </row>
    <row r="58" spans="2:7" x14ac:dyDescent="0.2">
      <c r="B58" s="294">
        <v>375</v>
      </c>
      <c r="C58" s="294" t="s">
        <v>40</v>
      </c>
      <c r="D58" s="294">
        <v>375</v>
      </c>
      <c r="F58" s="283"/>
      <c r="G58" s="283"/>
    </row>
    <row r="59" spans="2:7" x14ac:dyDescent="0.2">
      <c r="B59" s="294">
        <v>1728</v>
      </c>
      <c r="C59" s="294" t="s">
        <v>42</v>
      </c>
      <c r="D59" s="294">
        <v>1728</v>
      </c>
      <c r="F59" s="283"/>
      <c r="G59" s="283"/>
    </row>
    <row r="60" spans="2:7" x14ac:dyDescent="0.2">
      <c r="B60" s="294">
        <v>376</v>
      </c>
      <c r="C60" s="294" t="s">
        <v>43</v>
      </c>
      <c r="D60" s="294">
        <v>376</v>
      </c>
      <c r="F60" s="283"/>
      <c r="G60" s="283"/>
    </row>
    <row r="61" spans="2:7" x14ac:dyDescent="0.2">
      <c r="B61" s="294">
        <v>377</v>
      </c>
      <c r="C61" s="294" t="s">
        <v>44</v>
      </c>
      <c r="D61" s="294">
        <v>377</v>
      </c>
      <c r="F61" s="283"/>
      <c r="G61" s="283"/>
    </row>
    <row r="62" spans="2:7" x14ac:dyDescent="0.2">
      <c r="B62" s="294">
        <v>1901</v>
      </c>
      <c r="C62" s="294" t="s">
        <v>509</v>
      </c>
      <c r="D62" s="294">
        <v>1901</v>
      </c>
      <c r="F62" s="283"/>
      <c r="G62" s="283"/>
    </row>
    <row r="63" spans="2:7" x14ac:dyDescent="0.2">
      <c r="B63" s="294">
        <v>755</v>
      </c>
      <c r="C63" s="294" t="s">
        <v>45</v>
      </c>
      <c r="D63" s="294">
        <v>755</v>
      </c>
      <c r="F63" s="283"/>
      <c r="G63" s="283"/>
    </row>
    <row r="64" spans="2:7" x14ac:dyDescent="0.2">
      <c r="B64" s="294">
        <v>1681</v>
      </c>
      <c r="C64" s="294" t="s">
        <v>46</v>
      </c>
      <c r="D64" s="294">
        <v>1681</v>
      </c>
      <c r="F64" s="283"/>
      <c r="G64" s="283"/>
    </row>
    <row r="65" spans="2:7" x14ac:dyDescent="0.2">
      <c r="B65" s="294">
        <v>147</v>
      </c>
      <c r="C65" s="294" t="s">
        <v>47</v>
      </c>
      <c r="D65" s="294">
        <v>147</v>
      </c>
      <c r="F65" s="283"/>
      <c r="G65" s="283"/>
    </row>
    <row r="66" spans="2:7" x14ac:dyDescent="0.2">
      <c r="B66" s="294">
        <v>654</v>
      </c>
      <c r="C66" s="294" t="s">
        <v>48</v>
      </c>
      <c r="D66" s="294">
        <v>654</v>
      </c>
      <c r="F66" s="283"/>
      <c r="G66" s="283"/>
    </row>
    <row r="67" spans="2:7" x14ac:dyDescent="0.2">
      <c r="B67" s="294">
        <v>756</v>
      </c>
      <c r="C67" s="294" t="s">
        <v>49</v>
      </c>
      <c r="D67" s="294">
        <v>756</v>
      </c>
      <c r="F67" s="283"/>
      <c r="G67" s="283"/>
    </row>
    <row r="68" spans="2:7" x14ac:dyDescent="0.2">
      <c r="B68" s="294">
        <v>757</v>
      </c>
      <c r="C68" s="294" t="s">
        <v>50</v>
      </c>
      <c r="D68" s="294">
        <v>757</v>
      </c>
      <c r="F68" s="283"/>
      <c r="G68" s="283"/>
    </row>
    <row r="69" spans="2:7" x14ac:dyDescent="0.2">
      <c r="B69" s="294">
        <v>758</v>
      </c>
      <c r="C69" s="294" t="s">
        <v>51</v>
      </c>
      <c r="D69" s="294">
        <v>758</v>
      </c>
      <c r="F69" s="283"/>
      <c r="G69" s="283"/>
    </row>
    <row r="70" spans="2:7" x14ac:dyDescent="0.2">
      <c r="B70" s="294">
        <v>501</v>
      </c>
      <c r="C70" s="294" t="s">
        <v>52</v>
      </c>
      <c r="D70" s="294">
        <v>501</v>
      </c>
      <c r="F70" s="283"/>
      <c r="G70" s="283"/>
    </row>
    <row r="71" spans="2:7" x14ac:dyDescent="0.2">
      <c r="B71" s="294">
        <v>1876</v>
      </c>
      <c r="C71" s="294" t="s">
        <v>53</v>
      </c>
      <c r="D71" s="294">
        <v>1876</v>
      </c>
      <c r="F71" s="283"/>
      <c r="G71" s="283"/>
    </row>
    <row r="72" spans="2:7" x14ac:dyDescent="0.2">
      <c r="B72" s="294">
        <v>213</v>
      </c>
      <c r="C72" s="294" t="s">
        <v>54</v>
      </c>
      <c r="D72" s="294">
        <v>213</v>
      </c>
      <c r="F72" s="283"/>
      <c r="G72" s="283"/>
    </row>
    <row r="73" spans="2:7" x14ac:dyDescent="0.2">
      <c r="B73" s="294">
        <v>899</v>
      </c>
      <c r="C73" s="294" t="s">
        <v>55</v>
      </c>
      <c r="D73" s="294">
        <v>899</v>
      </c>
      <c r="F73" s="283"/>
      <c r="G73" s="283"/>
    </row>
    <row r="74" spans="2:7" x14ac:dyDescent="0.2">
      <c r="B74" s="294">
        <v>312</v>
      </c>
      <c r="C74" s="294" t="s">
        <v>56</v>
      </c>
      <c r="D74" s="294">
        <v>312</v>
      </c>
      <c r="F74" s="283"/>
      <c r="G74" s="283"/>
    </row>
    <row r="75" spans="2:7" x14ac:dyDescent="0.2">
      <c r="B75" s="294">
        <v>313</v>
      </c>
      <c r="C75" s="294" t="s">
        <v>57</v>
      </c>
      <c r="D75" s="294">
        <v>313</v>
      </c>
      <c r="F75" s="283"/>
      <c r="G75" s="283"/>
    </row>
    <row r="76" spans="2:7" x14ac:dyDescent="0.2">
      <c r="B76" s="294">
        <v>214</v>
      </c>
      <c r="C76" s="294" t="s">
        <v>58</v>
      </c>
      <c r="D76" s="294">
        <v>214</v>
      </c>
      <c r="F76" s="283"/>
      <c r="G76" s="283"/>
    </row>
    <row r="77" spans="2:7" x14ac:dyDescent="0.2">
      <c r="B77" s="294">
        <v>502</v>
      </c>
      <c r="C77" s="294" t="s">
        <v>60</v>
      </c>
      <c r="D77" s="294">
        <v>502</v>
      </c>
      <c r="F77" s="283"/>
      <c r="G77" s="283"/>
    </row>
    <row r="78" spans="2:7" x14ac:dyDescent="0.2">
      <c r="B78" s="294">
        <v>383</v>
      </c>
      <c r="C78" s="294" t="s">
        <v>61</v>
      </c>
      <c r="D78" s="294">
        <v>383</v>
      </c>
      <c r="F78" s="283"/>
      <c r="G78" s="283"/>
    </row>
    <row r="79" spans="2:7" x14ac:dyDescent="0.2">
      <c r="B79" s="294">
        <v>109</v>
      </c>
      <c r="C79" s="294" t="s">
        <v>62</v>
      </c>
      <c r="D79" s="294">
        <v>109</v>
      </c>
      <c r="F79" s="283"/>
      <c r="G79" s="283"/>
    </row>
    <row r="80" spans="2:7" x14ac:dyDescent="0.2">
      <c r="B80" s="294">
        <v>1706</v>
      </c>
      <c r="C80" s="294" t="s">
        <v>63</v>
      </c>
      <c r="D80" s="294">
        <v>1706</v>
      </c>
      <c r="F80" s="283"/>
      <c r="G80" s="283"/>
    </row>
    <row r="81" spans="2:7" x14ac:dyDescent="0.2">
      <c r="B81" s="294">
        <v>1684</v>
      </c>
      <c r="C81" s="294" t="s">
        <v>65</v>
      </c>
      <c r="D81" s="294">
        <v>1684</v>
      </c>
      <c r="F81" s="283"/>
      <c r="G81" s="283"/>
    </row>
    <row r="82" spans="2:7" x14ac:dyDescent="0.2">
      <c r="B82" s="294">
        <v>216</v>
      </c>
      <c r="C82" s="294" t="s">
        <v>66</v>
      </c>
      <c r="D82" s="294">
        <v>216</v>
      </c>
      <c r="F82" s="283"/>
      <c r="G82" s="283"/>
    </row>
    <row r="83" spans="2:7" x14ac:dyDescent="0.2">
      <c r="B83" s="294">
        <v>148</v>
      </c>
      <c r="C83" s="294" t="s">
        <v>67</v>
      </c>
      <c r="D83" s="294">
        <v>148</v>
      </c>
      <c r="F83" s="283"/>
      <c r="G83" s="283"/>
    </row>
    <row r="84" spans="2:7" x14ac:dyDescent="0.2">
      <c r="B84" s="294">
        <v>1891</v>
      </c>
      <c r="C84" s="294" t="s">
        <v>385</v>
      </c>
      <c r="D84" s="294">
        <v>1891</v>
      </c>
      <c r="F84" s="283"/>
      <c r="G84" s="283"/>
    </row>
    <row r="85" spans="2:7" x14ac:dyDescent="0.2">
      <c r="B85" s="294">
        <v>310</v>
      </c>
      <c r="C85" s="294" t="s">
        <v>68</v>
      </c>
      <c r="D85" s="294">
        <v>310</v>
      </c>
      <c r="F85" s="283"/>
      <c r="G85" s="283"/>
    </row>
    <row r="86" spans="2:7" x14ac:dyDescent="0.2">
      <c r="B86" s="294">
        <v>1940</v>
      </c>
      <c r="C86" s="294" t="s">
        <v>653</v>
      </c>
      <c r="D86" s="294">
        <v>1940</v>
      </c>
      <c r="F86" s="283"/>
      <c r="G86" s="283"/>
    </row>
    <row r="87" spans="2:7" x14ac:dyDescent="0.2">
      <c r="B87" s="294">
        <v>736</v>
      </c>
      <c r="C87" s="294" t="s">
        <v>70</v>
      </c>
      <c r="D87" s="294">
        <v>736</v>
      </c>
      <c r="F87" s="283"/>
      <c r="G87" s="283"/>
    </row>
    <row r="88" spans="2:7" x14ac:dyDescent="0.2">
      <c r="B88" s="294">
        <v>1690</v>
      </c>
      <c r="C88" s="294" t="s">
        <v>71</v>
      </c>
      <c r="D88" s="294">
        <v>1690</v>
      </c>
      <c r="F88" s="283"/>
      <c r="G88" s="283"/>
    </row>
    <row r="89" spans="2:7" x14ac:dyDescent="0.2">
      <c r="B89" s="294">
        <v>503</v>
      </c>
      <c r="C89" s="294" t="s">
        <v>72</v>
      </c>
      <c r="D89" s="294">
        <v>503</v>
      </c>
      <c r="F89" s="283"/>
      <c r="G89" s="283"/>
    </row>
    <row r="90" spans="2:7" x14ac:dyDescent="0.2">
      <c r="B90" s="294">
        <v>400</v>
      </c>
      <c r="C90" s="294" t="s">
        <v>74</v>
      </c>
      <c r="D90" s="294">
        <v>400</v>
      </c>
      <c r="F90" s="283"/>
      <c r="G90" s="283"/>
    </row>
    <row r="91" spans="2:7" x14ac:dyDescent="0.2">
      <c r="B91" s="294">
        <v>762</v>
      </c>
      <c r="C91" s="294" t="s">
        <v>75</v>
      </c>
      <c r="D91" s="294">
        <v>762</v>
      </c>
      <c r="F91" s="283"/>
      <c r="G91" s="283"/>
    </row>
    <row r="92" spans="2:7" x14ac:dyDescent="0.2">
      <c r="B92" s="294">
        <v>150</v>
      </c>
      <c r="C92" s="294" t="s">
        <v>76</v>
      </c>
      <c r="D92" s="294">
        <v>150</v>
      </c>
      <c r="F92" s="283"/>
      <c r="G92" s="283"/>
    </row>
    <row r="93" spans="2:7" x14ac:dyDescent="0.2">
      <c r="B93" s="294">
        <v>384</v>
      </c>
      <c r="C93" s="294" t="s">
        <v>77</v>
      </c>
      <c r="D93" s="294">
        <v>384</v>
      </c>
      <c r="F93" s="283"/>
      <c r="G93" s="283"/>
    </row>
    <row r="94" spans="2:7" x14ac:dyDescent="0.2">
      <c r="B94" s="294">
        <v>1774</v>
      </c>
      <c r="C94" s="294" t="s">
        <v>78</v>
      </c>
      <c r="D94" s="294">
        <v>1774</v>
      </c>
      <c r="F94" s="283"/>
      <c r="G94" s="283"/>
    </row>
    <row r="95" spans="2:7" x14ac:dyDescent="0.2">
      <c r="B95" s="294">
        <v>221</v>
      </c>
      <c r="C95" s="294" t="s">
        <v>79</v>
      </c>
      <c r="D95" s="294">
        <v>221</v>
      </c>
      <c r="F95" s="283"/>
      <c r="G95" s="283"/>
    </row>
    <row r="96" spans="2:7" x14ac:dyDescent="0.2">
      <c r="B96" s="294">
        <v>222</v>
      </c>
      <c r="C96" s="294" t="s">
        <v>80</v>
      </c>
      <c r="D96" s="294">
        <v>222</v>
      </c>
      <c r="F96" s="283"/>
      <c r="G96" s="283"/>
    </row>
    <row r="97" spans="2:7" x14ac:dyDescent="0.2">
      <c r="B97" s="294">
        <v>766</v>
      </c>
      <c r="C97" s="294" t="s">
        <v>81</v>
      </c>
      <c r="D97" s="294">
        <v>766</v>
      </c>
      <c r="F97" s="283"/>
      <c r="G97" s="283"/>
    </row>
    <row r="98" spans="2:7" x14ac:dyDescent="0.2">
      <c r="B98" s="294">
        <v>505</v>
      </c>
      <c r="C98" s="294" t="s">
        <v>83</v>
      </c>
      <c r="D98" s="294">
        <v>505</v>
      </c>
      <c r="F98" s="283"/>
      <c r="G98" s="283"/>
    </row>
    <row r="99" spans="2:7" x14ac:dyDescent="0.2">
      <c r="B99" s="294">
        <v>498</v>
      </c>
      <c r="C99" s="294" t="s">
        <v>84</v>
      </c>
      <c r="D99" s="294">
        <v>498</v>
      </c>
      <c r="F99" s="283"/>
      <c r="G99" s="283"/>
    </row>
    <row r="100" spans="2:7" x14ac:dyDescent="0.2">
      <c r="B100" s="294">
        <v>1719</v>
      </c>
      <c r="C100" s="294" t="s">
        <v>85</v>
      </c>
      <c r="D100" s="294">
        <v>1719</v>
      </c>
      <c r="F100" s="283"/>
      <c r="G100" s="283"/>
    </row>
    <row r="101" spans="2:7" x14ac:dyDescent="0.2">
      <c r="B101" s="294">
        <v>303</v>
      </c>
      <c r="C101" s="294" t="s">
        <v>86</v>
      </c>
      <c r="D101" s="294">
        <v>303</v>
      </c>
      <c r="F101" s="283"/>
      <c r="G101" s="283"/>
    </row>
    <row r="102" spans="2:7" x14ac:dyDescent="0.2">
      <c r="B102" s="294">
        <v>225</v>
      </c>
      <c r="C102" s="294" t="s">
        <v>87</v>
      </c>
      <c r="D102" s="294">
        <v>225</v>
      </c>
      <c r="F102" s="283"/>
      <c r="G102" s="283"/>
    </row>
    <row r="103" spans="2:7" x14ac:dyDescent="0.2">
      <c r="B103" s="294">
        <v>226</v>
      </c>
      <c r="C103" s="294" t="s">
        <v>88</v>
      </c>
      <c r="D103" s="294">
        <v>226</v>
      </c>
      <c r="F103" s="283"/>
      <c r="G103" s="283"/>
    </row>
    <row r="104" spans="2:7" x14ac:dyDescent="0.2">
      <c r="B104" s="294">
        <v>1711</v>
      </c>
      <c r="C104" s="294" t="s">
        <v>89</v>
      </c>
      <c r="D104" s="294">
        <v>1711</v>
      </c>
      <c r="F104" s="283"/>
      <c r="G104" s="283"/>
    </row>
    <row r="105" spans="2:7" x14ac:dyDescent="0.2">
      <c r="B105" s="294">
        <v>385</v>
      </c>
      <c r="C105" s="294" t="s">
        <v>90</v>
      </c>
      <c r="D105" s="294">
        <v>385</v>
      </c>
      <c r="F105" s="283"/>
      <c r="G105" s="283"/>
    </row>
    <row r="106" spans="2:7" x14ac:dyDescent="0.2">
      <c r="B106" s="294">
        <v>228</v>
      </c>
      <c r="C106" s="294" t="s">
        <v>91</v>
      </c>
      <c r="D106" s="294">
        <v>228</v>
      </c>
      <c r="F106" s="283"/>
      <c r="G106" s="283"/>
    </row>
    <row r="107" spans="2:7" x14ac:dyDescent="0.2">
      <c r="B107" s="294">
        <v>317</v>
      </c>
      <c r="C107" s="294" t="s">
        <v>92</v>
      </c>
      <c r="D107" s="294">
        <v>317</v>
      </c>
      <c r="F107" s="283"/>
      <c r="G107" s="283"/>
    </row>
    <row r="108" spans="2:7" x14ac:dyDescent="0.2">
      <c r="B108" s="294">
        <v>1979</v>
      </c>
      <c r="C108" s="294" t="s">
        <v>730</v>
      </c>
      <c r="D108" s="294">
        <v>1979</v>
      </c>
      <c r="F108" s="319"/>
      <c r="G108" s="319"/>
    </row>
    <row r="109" spans="2:7" x14ac:dyDescent="0.2">
      <c r="B109" s="294">
        <v>770</v>
      </c>
      <c r="C109" s="294" t="s">
        <v>94</v>
      </c>
      <c r="D109" s="294">
        <v>770</v>
      </c>
      <c r="F109" s="283"/>
      <c r="G109" s="283"/>
    </row>
    <row r="110" spans="2:7" x14ac:dyDescent="0.2">
      <c r="B110" s="294">
        <v>1903</v>
      </c>
      <c r="C110" s="294" t="s">
        <v>510</v>
      </c>
      <c r="D110" s="294">
        <v>1903</v>
      </c>
      <c r="F110" s="283"/>
      <c r="G110" s="283"/>
    </row>
    <row r="111" spans="2:7" x14ac:dyDescent="0.2">
      <c r="B111" s="294">
        <v>772</v>
      </c>
      <c r="C111" s="294" t="s">
        <v>95</v>
      </c>
      <c r="D111" s="294">
        <v>772</v>
      </c>
      <c r="F111" s="283"/>
      <c r="G111" s="283"/>
    </row>
    <row r="112" spans="2:7" x14ac:dyDescent="0.2">
      <c r="B112" s="294">
        <v>230</v>
      </c>
      <c r="C112" s="294" t="s">
        <v>96</v>
      </c>
      <c r="D112" s="294">
        <v>230</v>
      </c>
      <c r="F112" s="283"/>
      <c r="G112" s="283"/>
    </row>
    <row r="113" spans="2:7" x14ac:dyDescent="0.2">
      <c r="B113" s="294">
        <v>114</v>
      </c>
      <c r="C113" s="294" t="s">
        <v>97</v>
      </c>
      <c r="D113" s="294">
        <v>114</v>
      </c>
      <c r="F113" s="283"/>
      <c r="G113" s="283"/>
    </row>
    <row r="114" spans="2:7" x14ac:dyDescent="0.2">
      <c r="B114" s="294">
        <v>388</v>
      </c>
      <c r="C114" s="294" t="s">
        <v>98</v>
      </c>
      <c r="D114" s="294">
        <v>388</v>
      </c>
      <c r="F114" s="283"/>
      <c r="G114" s="283"/>
    </row>
    <row r="115" spans="2:7" x14ac:dyDescent="0.2">
      <c r="B115" s="294">
        <v>153</v>
      </c>
      <c r="C115" s="294" t="s">
        <v>99</v>
      </c>
      <c r="D115" s="294">
        <v>153</v>
      </c>
      <c r="F115" s="283"/>
      <c r="G115" s="283"/>
    </row>
    <row r="116" spans="2:7" x14ac:dyDescent="0.2">
      <c r="B116" s="294">
        <v>232</v>
      </c>
      <c r="C116" s="294" t="s">
        <v>100</v>
      </c>
      <c r="D116" s="294">
        <v>232</v>
      </c>
      <c r="F116" s="283"/>
      <c r="G116" s="283"/>
    </row>
    <row r="117" spans="2:7" x14ac:dyDescent="0.2">
      <c r="B117" s="294">
        <v>233</v>
      </c>
      <c r="C117" s="294" t="s">
        <v>101</v>
      </c>
      <c r="D117" s="294">
        <v>233</v>
      </c>
      <c r="F117" s="283"/>
      <c r="G117" s="283"/>
    </row>
    <row r="118" spans="2:7" x14ac:dyDescent="0.2">
      <c r="B118" s="294">
        <v>777</v>
      </c>
      <c r="C118" s="294" t="s">
        <v>102</v>
      </c>
      <c r="D118" s="294">
        <v>777</v>
      </c>
      <c r="F118" s="283"/>
      <c r="G118" s="283"/>
    </row>
    <row r="119" spans="2:7" x14ac:dyDescent="0.2">
      <c r="B119" s="294">
        <v>779</v>
      </c>
      <c r="C119" s="294" t="s">
        <v>105</v>
      </c>
      <c r="D119" s="294">
        <v>779</v>
      </c>
      <c r="F119" s="283"/>
      <c r="G119" s="283"/>
    </row>
    <row r="120" spans="2:7" x14ac:dyDescent="0.2">
      <c r="B120" s="294">
        <v>1771</v>
      </c>
      <c r="C120" s="294" t="s">
        <v>107</v>
      </c>
      <c r="D120" s="294">
        <v>1771</v>
      </c>
      <c r="F120" s="283"/>
      <c r="G120" s="283"/>
    </row>
    <row r="121" spans="2:7" x14ac:dyDescent="0.2">
      <c r="B121" s="294">
        <v>1652</v>
      </c>
      <c r="C121" s="294" t="s">
        <v>108</v>
      </c>
      <c r="D121" s="294">
        <v>1652</v>
      </c>
      <c r="F121" s="283"/>
      <c r="G121" s="283"/>
    </row>
    <row r="122" spans="2:7" x14ac:dyDescent="0.2">
      <c r="B122" s="294">
        <v>907</v>
      </c>
      <c r="C122" s="294" t="s">
        <v>109</v>
      </c>
      <c r="D122" s="294">
        <v>907</v>
      </c>
      <c r="F122" s="283"/>
      <c r="G122" s="283"/>
    </row>
    <row r="123" spans="2:7" x14ac:dyDescent="0.2">
      <c r="B123" s="294">
        <v>784</v>
      </c>
      <c r="C123" s="294" t="s">
        <v>111</v>
      </c>
      <c r="D123" s="294">
        <v>784</v>
      </c>
      <c r="F123" s="283"/>
      <c r="G123" s="283"/>
    </row>
    <row r="124" spans="2:7" x14ac:dyDescent="0.2">
      <c r="B124" s="294">
        <v>1924</v>
      </c>
      <c r="C124" s="294" t="s">
        <v>581</v>
      </c>
      <c r="D124" s="294">
        <v>1924</v>
      </c>
      <c r="F124" s="283"/>
      <c r="G124" s="283"/>
    </row>
    <row r="125" spans="2:7" x14ac:dyDescent="0.2">
      <c r="B125" s="294">
        <v>664</v>
      </c>
      <c r="C125" s="294" t="s">
        <v>112</v>
      </c>
      <c r="D125" s="294">
        <v>664</v>
      </c>
      <c r="F125" s="283"/>
      <c r="G125" s="283"/>
    </row>
    <row r="126" spans="2:7" x14ac:dyDescent="0.2">
      <c r="B126" s="294">
        <v>785</v>
      </c>
      <c r="C126" s="294" t="s">
        <v>113</v>
      </c>
      <c r="D126" s="294">
        <v>785</v>
      </c>
      <c r="F126" s="283"/>
      <c r="G126" s="283"/>
    </row>
    <row r="127" spans="2:7" x14ac:dyDescent="0.2">
      <c r="B127" s="294">
        <v>1942</v>
      </c>
      <c r="C127" s="294" t="s">
        <v>655</v>
      </c>
      <c r="D127" s="294">
        <v>1942</v>
      </c>
      <c r="F127" s="283"/>
      <c r="G127" s="283"/>
    </row>
    <row r="128" spans="2:7" x14ac:dyDescent="0.2">
      <c r="B128" s="294">
        <v>512</v>
      </c>
      <c r="C128" s="294" t="s">
        <v>114</v>
      </c>
      <c r="D128" s="294">
        <v>512</v>
      </c>
      <c r="F128" s="283"/>
      <c r="G128" s="283"/>
    </row>
    <row r="129" spans="2:7" x14ac:dyDescent="0.2">
      <c r="B129" s="294">
        <v>513</v>
      </c>
      <c r="C129" s="294" t="s">
        <v>115</v>
      </c>
      <c r="D129" s="294">
        <v>513</v>
      </c>
      <c r="F129" s="283"/>
      <c r="G129" s="283"/>
    </row>
    <row r="130" spans="2:7" x14ac:dyDescent="0.2">
      <c r="B130" s="294">
        <v>786</v>
      </c>
      <c r="C130" s="294" t="s">
        <v>117</v>
      </c>
      <c r="D130" s="294">
        <v>786</v>
      </c>
      <c r="F130" s="283"/>
      <c r="G130" s="283"/>
    </row>
    <row r="131" spans="2:7" x14ac:dyDescent="0.2">
      <c r="B131" s="294">
        <v>14</v>
      </c>
      <c r="C131" s="294" t="s">
        <v>119</v>
      </c>
      <c r="D131" s="294">
        <v>14</v>
      </c>
      <c r="F131" s="283"/>
      <c r="G131" s="283"/>
    </row>
    <row r="132" spans="2:7" x14ac:dyDescent="0.2">
      <c r="B132" s="294">
        <v>1729</v>
      </c>
      <c r="C132" s="294" t="s">
        <v>121</v>
      </c>
      <c r="D132" s="294">
        <v>1729</v>
      </c>
      <c r="F132" s="283"/>
      <c r="G132" s="283"/>
    </row>
    <row r="133" spans="2:7" x14ac:dyDescent="0.2">
      <c r="B133" s="294">
        <v>158</v>
      </c>
      <c r="C133" s="294" t="s">
        <v>122</v>
      </c>
      <c r="D133" s="294">
        <v>158</v>
      </c>
      <c r="F133" s="283"/>
      <c r="G133" s="283"/>
    </row>
    <row r="134" spans="2:7" x14ac:dyDescent="0.2">
      <c r="B134" s="294">
        <v>392</v>
      </c>
      <c r="C134" s="294" t="s">
        <v>124</v>
      </c>
      <c r="D134" s="294">
        <v>392</v>
      </c>
      <c r="F134" s="283"/>
      <c r="G134" s="283"/>
    </row>
    <row r="135" spans="2:7" x14ac:dyDescent="0.2">
      <c r="B135" s="294">
        <v>394</v>
      </c>
      <c r="C135" s="294" t="s">
        <v>125</v>
      </c>
      <c r="D135" s="294">
        <v>394</v>
      </c>
      <c r="F135" s="283"/>
      <c r="G135" s="283"/>
    </row>
    <row r="136" spans="2:7" x14ac:dyDescent="0.2">
      <c r="B136" s="294">
        <v>1655</v>
      </c>
      <c r="C136" s="294" t="s">
        <v>126</v>
      </c>
      <c r="D136" s="294">
        <v>1655</v>
      </c>
      <c r="F136" s="283"/>
      <c r="G136" s="283"/>
    </row>
    <row r="137" spans="2:7" x14ac:dyDescent="0.2">
      <c r="B137" s="294">
        <v>160</v>
      </c>
      <c r="C137" s="294" t="s">
        <v>127</v>
      </c>
      <c r="D137" s="294">
        <v>160</v>
      </c>
      <c r="F137" s="283"/>
      <c r="G137" s="283"/>
    </row>
    <row r="138" spans="2:7" x14ac:dyDescent="0.2">
      <c r="B138" s="294">
        <v>243</v>
      </c>
      <c r="C138" s="294" t="s">
        <v>128</v>
      </c>
      <c r="D138" s="294">
        <v>243</v>
      </c>
      <c r="F138" s="283"/>
      <c r="G138" s="283"/>
    </row>
    <row r="139" spans="2:7" x14ac:dyDescent="0.2">
      <c r="B139" s="294">
        <v>523</v>
      </c>
      <c r="C139" s="294" t="s">
        <v>129</v>
      </c>
      <c r="D139" s="294">
        <v>523</v>
      </c>
      <c r="F139" s="283"/>
      <c r="G139" s="283"/>
    </row>
    <row r="140" spans="2:7" x14ac:dyDescent="0.2">
      <c r="B140" s="294">
        <v>72</v>
      </c>
      <c r="C140" s="294" t="s">
        <v>131</v>
      </c>
      <c r="D140" s="294">
        <v>72</v>
      </c>
      <c r="F140" s="283"/>
      <c r="G140" s="283"/>
    </row>
    <row r="141" spans="2:7" x14ac:dyDescent="0.2">
      <c r="B141" s="294">
        <v>244</v>
      </c>
      <c r="C141" s="294" t="s">
        <v>132</v>
      </c>
      <c r="D141" s="294">
        <v>244</v>
      </c>
      <c r="F141" s="283"/>
      <c r="G141" s="283"/>
    </row>
    <row r="142" spans="2:7" x14ac:dyDescent="0.2">
      <c r="B142" s="294">
        <v>396</v>
      </c>
      <c r="C142" s="294" t="s">
        <v>133</v>
      </c>
      <c r="D142" s="294">
        <v>396</v>
      </c>
      <c r="F142" s="283"/>
      <c r="G142" s="283"/>
    </row>
    <row r="143" spans="2:7" x14ac:dyDescent="0.2">
      <c r="B143" s="294">
        <v>397</v>
      </c>
      <c r="C143" s="294" t="s">
        <v>134</v>
      </c>
      <c r="D143" s="294">
        <v>397</v>
      </c>
      <c r="F143" s="283"/>
      <c r="G143" s="283"/>
    </row>
    <row r="144" spans="2:7" x14ac:dyDescent="0.2">
      <c r="B144" s="294">
        <v>246</v>
      </c>
      <c r="C144" s="294" t="s">
        <v>135</v>
      </c>
      <c r="D144" s="294">
        <v>246</v>
      </c>
      <c r="F144" s="283"/>
      <c r="G144" s="283"/>
    </row>
    <row r="145" spans="2:7" x14ac:dyDescent="0.2">
      <c r="B145" s="294">
        <v>74</v>
      </c>
      <c r="C145" s="294" t="s">
        <v>136</v>
      </c>
      <c r="D145" s="294">
        <v>74</v>
      </c>
      <c r="F145" s="283"/>
      <c r="G145" s="283"/>
    </row>
    <row r="146" spans="2:7" x14ac:dyDescent="0.2">
      <c r="B146" s="294">
        <v>398</v>
      </c>
      <c r="C146" s="294" t="s">
        <v>137</v>
      </c>
      <c r="D146" s="294">
        <v>398</v>
      </c>
      <c r="F146" s="283"/>
      <c r="G146" s="283"/>
    </row>
    <row r="147" spans="2:7" x14ac:dyDescent="0.2">
      <c r="B147" s="294">
        <v>917</v>
      </c>
      <c r="C147" s="294" t="s">
        <v>138</v>
      </c>
      <c r="D147" s="294">
        <v>917</v>
      </c>
      <c r="F147" s="283"/>
      <c r="G147" s="283"/>
    </row>
    <row r="148" spans="2:7" x14ac:dyDescent="0.2">
      <c r="B148" s="294">
        <v>1658</v>
      </c>
      <c r="C148" s="294" t="s">
        <v>139</v>
      </c>
      <c r="D148" s="294">
        <v>1658</v>
      </c>
      <c r="F148" s="283"/>
      <c r="G148" s="283"/>
    </row>
    <row r="149" spans="2:7" x14ac:dyDescent="0.2">
      <c r="B149" s="294">
        <v>399</v>
      </c>
      <c r="C149" s="294" t="s">
        <v>140</v>
      </c>
      <c r="D149" s="294">
        <v>399</v>
      </c>
      <c r="F149" s="283"/>
      <c r="G149" s="283"/>
    </row>
    <row r="150" spans="2:7" x14ac:dyDescent="0.2">
      <c r="B150" s="294">
        <v>163</v>
      </c>
      <c r="C150" s="294" t="s">
        <v>141</v>
      </c>
      <c r="D150" s="294">
        <v>163</v>
      </c>
      <c r="F150" s="283"/>
      <c r="G150" s="283"/>
    </row>
    <row r="151" spans="2:7" x14ac:dyDescent="0.2">
      <c r="B151" s="294">
        <v>530</v>
      </c>
      <c r="C151" s="294" t="s">
        <v>142</v>
      </c>
      <c r="D151" s="294">
        <v>530</v>
      </c>
      <c r="F151" s="283"/>
      <c r="G151" s="283"/>
    </row>
    <row r="152" spans="2:7" x14ac:dyDescent="0.2">
      <c r="B152" s="294">
        <v>794</v>
      </c>
      <c r="C152" s="294" t="s">
        <v>143</v>
      </c>
      <c r="D152" s="294">
        <v>794</v>
      </c>
      <c r="F152" s="283"/>
      <c r="G152" s="283"/>
    </row>
    <row r="153" spans="2:7" x14ac:dyDescent="0.2">
      <c r="B153" s="294">
        <v>531</v>
      </c>
      <c r="C153" s="294" t="s">
        <v>144</v>
      </c>
      <c r="D153" s="294">
        <v>531</v>
      </c>
      <c r="F153" s="283"/>
      <c r="G153" s="283"/>
    </row>
    <row r="154" spans="2:7" x14ac:dyDescent="0.2">
      <c r="B154" s="294">
        <v>164</v>
      </c>
      <c r="C154" s="294" t="s">
        <v>386</v>
      </c>
      <c r="D154" s="294">
        <v>164</v>
      </c>
      <c r="F154" s="283"/>
      <c r="G154" s="283"/>
    </row>
    <row r="155" spans="2:7" x14ac:dyDescent="0.2">
      <c r="B155" s="294">
        <v>1966</v>
      </c>
      <c r="C155" s="294" t="s">
        <v>686</v>
      </c>
      <c r="D155" s="294">
        <v>1966</v>
      </c>
      <c r="F155" s="283"/>
      <c r="G155" s="283"/>
    </row>
    <row r="156" spans="2:7" x14ac:dyDescent="0.2">
      <c r="B156" s="294">
        <v>252</v>
      </c>
      <c r="C156" s="294" t="s">
        <v>145</v>
      </c>
      <c r="D156" s="294">
        <v>252</v>
      </c>
      <c r="F156" s="283"/>
      <c r="G156" s="283"/>
    </row>
    <row r="157" spans="2:7" x14ac:dyDescent="0.2">
      <c r="B157" s="294">
        <v>797</v>
      </c>
      <c r="C157" s="294" t="s">
        <v>146</v>
      </c>
      <c r="D157" s="294">
        <v>797</v>
      </c>
      <c r="F157" s="283"/>
      <c r="G157" s="283"/>
    </row>
    <row r="158" spans="2:7" x14ac:dyDescent="0.2">
      <c r="B158" s="294">
        <v>534</v>
      </c>
      <c r="C158" s="294" t="s">
        <v>147</v>
      </c>
      <c r="D158" s="294">
        <v>534</v>
      </c>
      <c r="F158" s="283"/>
      <c r="G158" s="283"/>
    </row>
    <row r="159" spans="2:7" x14ac:dyDescent="0.2">
      <c r="B159" s="294">
        <v>798</v>
      </c>
      <c r="C159" s="294" t="s">
        <v>148</v>
      </c>
      <c r="D159" s="294">
        <v>798</v>
      </c>
      <c r="F159" s="283"/>
      <c r="G159" s="283"/>
    </row>
    <row r="160" spans="2:7" x14ac:dyDescent="0.2">
      <c r="B160" s="294">
        <v>402</v>
      </c>
      <c r="C160" s="294" t="s">
        <v>149</v>
      </c>
      <c r="D160" s="294">
        <v>402</v>
      </c>
      <c r="F160" s="283"/>
      <c r="G160" s="283"/>
    </row>
    <row r="161" spans="2:7" x14ac:dyDescent="0.2">
      <c r="B161" s="294">
        <v>1963</v>
      </c>
      <c r="C161" s="294" t="s">
        <v>691</v>
      </c>
      <c r="D161" s="294">
        <v>1963</v>
      </c>
      <c r="F161" s="283"/>
      <c r="G161" s="283"/>
    </row>
    <row r="162" spans="2:7" x14ac:dyDescent="0.2">
      <c r="B162" s="294">
        <v>1735</v>
      </c>
      <c r="C162" s="294" t="s">
        <v>150</v>
      </c>
      <c r="D162" s="294">
        <v>1735</v>
      </c>
      <c r="F162" s="283"/>
      <c r="G162" s="283"/>
    </row>
    <row r="163" spans="2:7" x14ac:dyDescent="0.2">
      <c r="B163" s="294">
        <v>1911</v>
      </c>
      <c r="C163" s="294" t="s">
        <v>512</v>
      </c>
      <c r="D163" s="294">
        <v>1911</v>
      </c>
      <c r="F163" s="283"/>
      <c r="G163" s="283"/>
    </row>
    <row r="164" spans="2:7" x14ac:dyDescent="0.2">
      <c r="B164" s="294">
        <v>118</v>
      </c>
      <c r="C164" s="294" t="s">
        <v>151</v>
      </c>
      <c r="D164" s="294">
        <v>118</v>
      </c>
      <c r="F164" s="283"/>
      <c r="G164" s="283"/>
    </row>
    <row r="165" spans="2:7" x14ac:dyDescent="0.2">
      <c r="B165" s="294">
        <v>405</v>
      </c>
      <c r="C165" s="294" t="s">
        <v>153</v>
      </c>
      <c r="D165" s="294">
        <v>405</v>
      </c>
      <c r="F165" s="283"/>
      <c r="G165" s="283"/>
    </row>
    <row r="166" spans="2:7" x14ac:dyDescent="0.2">
      <c r="B166" s="294">
        <v>1507</v>
      </c>
      <c r="C166" s="294" t="s">
        <v>154</v>
      </c>
      <c r="D166" s="294">
        <v>1507</v>
      </c>
      <c r="F166" s="283"/>
      <c r="G166" s="283"/>
    </row>
    <row r="167" spans="2:7" x14ac:dyDescent="0.2">
      <c r="B167" s="294">
        <v>321</v>
      </c>
      <c r="C167" s="294" t="s">
        <v>155</v>
      </c>
      <c r="D167" s="294">
        <v>321</v>
      </c>
      <c r="F167" s="283"/>
      <c r="G167" s="283"/>
    </row>
    <row r="168" spans="2:7" x14ac:dyDescent="0.2">
      <c r="B168" s="294">
        <v>406</v>
      </c>
      <c r="C168" s="294" t="s">
        <v>156</v>
      </c>
      <c r="D168" s="294">
        <v>406</v>
      </c>
      <c r="F168" s="283"/>
      <c r="G168" s="283"/>
    </row>
    <row r="169" spans="2:7" x14ac:dyDescent="0.2">
      <c r="B169" s="294">
        <v>677</v>
      </c>
      <c r="C169" s="294" t="s">
        <v>157</v>
      </c>
      <c r="D169" s="294">
        <v>677</v>
      </c>
      <c r="F169" s="283"/>
      <c r="G169" s="283"/>
    </row>
    <row r="170" spans="2:7" x14ac:dyDescent="0.2">
      <c r="B170" s="294">
        <v>353</v>
      </c>
      <c r="C170" s="294" t="s">
        <v>158</v>
      </c>
      <c r="D170" s="294">
        <v>353</v>
      </c>
      <c r="F170" s="283"/>
      <c r="G170" s="283"/>
    </row>
    <row r="171" spans="2:7" x14ac:dyDescent="0.2">
      <c r="B171" s="294">
        <v>1884</v>
      </c>
      <c r="C171" s="294" t="s">
        <v>387</v>
      </c>
      <c r="D171" s="294">
        <v>1884</v>
      </c>
      <c r="F171" s="283"/>
      <c r="G171" s="283"/>
    </row>
    <row r="172" spans="2:7" x14ac:dyDescent="0.2">
      <c r="B172" s="294">
        <v>166</v>
      </c>
      <c r="C172" s="294" t="s">
        <v>159</v>
      </c>
      <c r="D172" s="294">
        <v>166</v>
      </c>
      <c r="F172" s="283"/>
      <c r="G172" s="283"/>
    </row>
    <row r="173" spans="2:7" x14ac:dyDescent="0.2">
      <c r="B173" s="294">
        <v>678</v>
      </c>
      <c r="C173" s="294" t="s">
        <v>160</v>
      </c>
      <c r="D173" s="294">
        <v>678</v>
      </c>
      <c r="F173" s="283"/>
      <c r="G173" s="283"/>
    </row>
    <row r="174" spans="2:7" x14ac:dyDescent="0.2">
      <c r="B174" s="294">
        <v>537</v>
      </c>
      <c r="C174" s="294" t="s">
        <v>161</v>
      </c>
      <c r="D174" s="294">
        <v>537</v>
      </c>
      <c r="F174" s="283"/>
      <c r="G174" s="283"/>
    </row>
    <row r="175" spans="2:7" x14ac:dyDescent="0.2">
      <c r="B175" s="294">
        <v>928</v>
      </c>
      <c r="C175" s="294" t="s">
        <v>162</v>
      </c>
      <c r="D175" s="294">
        <v>928</v>
      </c>
      <c r="F175" s="283"/>
      <c r="G175" s="283"/>
    </row>
    <row r="176" spans="2:7" x14ac:dyDescent="0.2">
      <c r="B176" s="294">
        <v>1598</v>
      </c>
      <c r="C176" s="294" t="s">
        <v>163</v>
      </c>
      <c r="D176" s="294">
        <v>1598</v>
      </c>
      <c r="F176" s="283"/>
      <c r="G176" s="283"/>
    </row>
    <row r="177" spans="2:7" x14ac:dyDescent="0.2">
      <c r="B177" s="294">
        <v>542</v>
      </c>
      <c r="C177" s="294" t="s">
        <v>165</v>
      </c>
      <c r="D177" s="294">
        <v>542</v>
      </c>
      <c r="F177" s="283"/>
      <c r="G177" s="283"/>
    </row>
    <row r="178" spans="2:7" x14ac:dyDescent="0.2">
      <c r="B178" s="294">
        <v>1931</v>
      </c>
      <c r="C178" s="294" t="s">
        <v>625</v>
      </c>
      <c r="D178" s="294">
        <v>1931</v>
      </c>
      <c r="F178" s="283"/>
      <c r="G178" s="283"/>
    </row>
    <row r="179" spans="2:7" x14ac:dyDescent="0.2">
      <c r="B179" s="294">
        <v>1659</v>
      </c>
      <c r="C179" s="294" t="s">
        <v>166</v>
      </c>
      <c r="D179" s="294">
        <v>1659</v>
      </c>
      <c r="F179" s="283"/>
      <c r="G179" s="283"/>
    </row>
    <row r="180" spans="2:7" x14ac:dyDescent="0.2">
      <c r="B180" s="294">
        <v>1685</v>
      </c>
      <c r="C180" s="294" t="s">
        <v>167</v>
      </c>
      <c r="D180" s="294">
        <v>1685</v>
      </c>
      <c r="F180" s="283"/>
      <c r="G180" s="283"/>
    </row>
    <row r="181" spans="2:7" x14ac:dyDescent="0.2">
      <c r="B181" s="294">
        <v>882</v>
      </c>
      <c r="C181" s="294" t="s">
        <v>168</v>
      </c>
      <c r="D181" s="294">
        <v>882</v>
      </c>
      <c r="F181" s="283"/>
      <c r="G181" s="283"/>
    </row>
    <row r="182" spans="2:7" x14ac:dyDescent="0.2">
      <c r="B182" s="294">
        <v>415</v>
      </c>
      <c r="C182" s="294" t="s">
        <v>169</v>
      </c>
      <c r="D182" s="294">
        <v>415</v>
      </c>
      <c r="F182" s="283"/>
      <c r="G182" s="283"/>
    </row>
    <row r="183" spans="2:7" x14ac:dyDescent="0.2">
      <c r="B183" s="294">
        <v>416</v>
      </c>
      <c r="C183" s="294" t="s">
        <v>170</v>
      </c>
      <c r="D183" s="294">
        <v>416</v>
      </c>
      <c r="F183" s="283"/>
      <c r="G183" s="283"/>
    </row>
    <row r="184" spans="2:7" x14ac:dyDescent="0.2">
      <c r="B184" s="294">
        <v>1621</v>
      </c>
      <c r="C184" s="294" t="s">
        <v>171</v>
      </c>
      <c r="D184" s="294">
        <v>1621</v>
      </c>
      <c r="F184" s="283"/>
      <c r="G184" s="283"/>
    </row>
    <row r="185" spans="2:7" x14ac:dyDescent="0.2">
      <c r="B185" s="294">
        <v>417</v>
      </c>
      <c r="C185" s="294" t="s">
        <v>172</v>
      </c>
      <c r="D185" s="294">
        <v>417</v>
      </c>
      <c r="F185" s="283"/>
      <c r="G185" s="283"/>
    </row>
    <row r="186" spans="2:7" x14ac:dyDescent="0.2">
      <c r="B186" s="294">
        <v>80</v>
      </c>
      <c r="C186" s="294" t="s">
        <v>175</v>
      </c>
      <c r="D186" s="294">
        <v>80</v>
      </c>
      <c r="F186" s="283"/>
      <c r="G186" s="283"/>
    </row>
    <row r="187" spans="2:7" x14ac:dyDescent="0.2">
      <c r="B187" s="294">
        <v>546</v>
      </c>
      <c r="C187" s="294" t="s">
        <v>177</v>
      </c>
      <c r="D187" s="294">
        <v>546</v>
      </c>
      <c r="F187" s="283"/>
      <c r="G187" s="283"/>
    </row>
    <row r="188" spans="2:7" x14ac:dyDescent="0.2">
      <c r="B188" s="294">
        <v>547</v>
      </c>
      <c r="C188" s="294" t="s">
        <v>178</v>
      </c>
      <c r="D188" s="294">
        <v>547</v>
      </c>
      <c r="F188" s="283"/>
      <c r="G188" s="283"/>
    </row>
    <row r="189" spans="2:7" x14ac:dyDescent="0.2">
      <c r="B189" s="294">
        <v>1916</v>
      </c>
      <c r="C189" s="294" t="s">
        <v>179</v>
      </c>
      <c r="D189" s="294">
        <v>1916</v>
      </c>
      <c r="F189" s="283"/>
      <c r="G189" s="283"/>
    </row>
    <row r="190" spans="2:7" x14ac:dyDescent="0.2">
      <c r="B190" s="294">
        <v>995</v>
      </c>
      <c r="C190" s="294" t="s">
        <v>180</v>
      </c>
      <c r="D190" s="294">
        <v>995</v>
      </c>
      <c r="F190" s="283"/>
      <c r="G190" s="283"/>
    </row>
    <row r="191" spans="2:7" x14ac:dyDescent="0.2">
      <c r="B191" s="294">
        <v>1640</v>
      </c>
      <c r="C191" s="294" t="s">
        <v>181</v>
      </c>
      <c r="D191" s="294">
        <v>1640</v>
      </c>
      <c r="F191" s="283"/>
      <c r="G191" s="283"/>
    </row>
    <row r="192" spans="2:7" x14ac:dyDescent="0.2">
      <c r="B192" s="294">
        <v>327</v>
      </c>
      <c r="C192" s="294" t="s">
        <v>182</v>
      </c>
      <c r="D192" s="294">
        <v>327</v>
      </c>
      <c r="F192" s="283"/>
      <c r="G192" s="283"/>
    </row>
    <row r="193" spans="2:7" x14ac:dyDescent="0.2">
      <c r="B193" s="294">
        <v>1705</v>
      </c>
      <c r="C193" s="294" t="s">
        <v>184</v>
      </c>
      <c r="D193" s="294">
        <v>1705</v>
      </c>
      <c r="F193" s="283"/>
      <c r="G193" s="283"/>
    </row>
    <row r="194" spans="2:7" x14ac:dyDescent="0.2">
      <c r="B194" s="294">
        <v>553</v>
      </c>
      <c r="C194" s="294" t="s">
        <v>185</v>
      </c>
      <c r="D194" s="294">
        <v>553</v>
      </c>
      <c r="F194" s="283"/>
      <c r="G194" s="283"/>
    </row>
    <row r="195" spans="2:7" x14ac:dyDescent="0.2">
      <c r="B195" s="294">
        <v>262</v>
      </c>
      <c r="C195" s="294" t="s">
        <v>187</v>
      </c>
      <c r="D195" s="294">
        <v>262</v>
      </c>
      <c r="F195" s="283"/>
      <c r="G195" s="283"/>
    </row>
    <row r="196" spans="2:7" x14ac:dyDescent="0.2">
      <c r="B196" s="294">
        <v>809</v>
      </c>
      <c r="C196" s="294" t="s">
        <v>188</v>
      </c>
      <c r="D196" s="294">
        <v>809</v>
      </c>
      <c r="F196" s="283"/>
      <c r="G196" s="283"/>
    </row>
    <row r="197" spans="2:7" x14ac:dyDescent="0.2">
      <c r="B197" s="294">
        <v>331</v>
      </c>
      <c r="C197" s="294" t="s">
        <v>189</v>
      </c>
      <c r="D197" s="294">
        <v>331</v>
      </c>
      <c r="F197" s="283"/>
      <c r="G197" s="283"/>
    </row>
    <row r="198" spans="2:7" x14ac:dyDescent="0.2">
      <c r="B198" s="294">
        <v>168</v>
      </c>
      <c r="C198" s="294" t="s">
        <v>191</v>
      </c>
      <c r="D198" s="294">
        <v>168</v>
      </c>
      <c r="F198" s="283"/>
      <c r="G198" s="283"/>
    </row>
    <row r="199" spans="2:7" x14ac:dyDescent="0.2">
      <c r="B199" s="294">
        <v>263</v>
      </c>
      <c r="C199" s="294" t="s">
        <v>193</v>
      </c>
      <c r="D199" s="294">
        <v>263</v>
      </c>
      <c r="F199" s="283"/>
      <c r="G199" s="283"/>
    </row>
    <row r="200" spans="2:7" x14ac:dyDescent="0.2">
      <c r="B200" s="294">
        <v>1641</v>
      </c>
      <c r="C200" s="294" t="s">
        <v>194</v>
      </c>
      <c r="D200" s="294">
        <v>1641</v>
      </c>
      <c r="F200" s="283"/>
      <c r="G200" s="283"/>
    </row>
    <row r="201" spans="2:7" x14ac:dyDescent="0.2">
      <c r="B201" s="294">
        <v>556</v>
      </c>
      <c r="C201" s="294" t="s">
        <v>195</v>
      </c>
      <c r="D201" s="294">
        <v>556</v>
      </c>
      <c r="F201" s="283"/>
      <c r="G201" s="283"/>
    </row>
    <row r="202" spans="2:7" x14ac:dyDescent="0.2">
      <c r="B202" s="294">
        <v>935</v>
      </c>
      <c r="C202" s="294" t="s">
        <v>196</v>
      </c>
      <c r="D202" s="294">
        <v>935</v>
      </c>
      <c r="F202" s="283"/>
      <c r="G202" s="283"/>
    </row>
    <row r="203" spans="2:7" x14ac:dyDescent="0.2">
      <c r="B203" s="294">
        <v>420</v>
      </c>
      <c r="C203" s="294" t="s">
        <v>198</v>
      </c>
      <c r="D203" s="294">
        <v>420</v>
      </c>
      <c r="F203" s="283"/>
      <c r="G203" s="283"/>
    </row>
    <row r="204" spans="2:7" x14ac:dyDescent="0.2">
      <c r="B204" s="294">
        <v>938</v>
      </c>
      <c r="C204" s="294" t="s">
        <v>199</v>
      </c>
      <c r="D204" s="294">
        <v>938</v>
      </c>
      <c r="F204" s="283"/>
      <c r="G204" s="283"/>
    </row>
    <row r="205" spans="2:7" x14ac:dyDescent="0.2">
      <c r="B205" s="294">
        <v>1948</v>
      </c>
      <c r="C205" s="294" t="s">
        <v>676</v>
      </c>
      <c r="D205" s="294">
        <v>1948</v>
      </c>
      <c r="F205" s="283"/>
      <c r="G205" s="283"/>
    </row>
    <row r="206" spans="2:7" x14ac:dyDescent="0.2">
      <c r="B206" s="294">
        <v>119</v>
      </c>
      <c r="C206" s="294" t="s">
        <v>201</v>
      </c>
      <c r="D206" s="294">
        <v>119</v>
      </c>
      <c r="F206" s="283"/>
      <c r="G206" s="283"/>
    </row>
    <row r="207" spans="2:7" x14ac:dyDescent="0.2">
      <c r="B207" s="294">
        <v>687</v>
      </c>
      <c r="C207" s="294" t="s">
        <v>202</v>
      </c>
      <c r="D207" s="294">
        <v>687</v>
      </c>
      <c r="F207" s="283"/>
      <c r="G207" s="283"/>
    </row>
    <row r="208" spans="2:7" x14ac:dyDescent="0.2">
      <c r="B208" s="294">
        <v>1731</v>
      </c>
      <c r="C208" s="294" t="s">
        <v>203</v>
      </c>
      <c r="D208" s="294">
        <v>1731</v>
      </c>
      <c r="F208" s="283"/>
      <c r="G208" s="283"/>
    </row>
    <row r="209" spans="2:7" x14ac:dyDescent="0.2">
      <c r="B209" s="294">
        <v>1842</v>
      </c>
      <c r="C209" s="294" t="s">
        <v>204</v>
      </c>
      <c r="D209" s="294">
        <v>1842</v>
      </c>
      <c r="F209" s="283"/>
      <c r="G209" s="283"/>
    </row>
    <row r="210" spans="2:7" x14ac:dyDescent="0.2">
      <c r="B210" s="294">
        <v>1952</v>
      </c>
      <c r="C210" s="294" t="s">
        <v>680</v>
      </c>
      <c r="D210" s="294">
        <v>1952</v>
      </c>
      <c r="F210" s="283"/>
      <c r="G210" s="283"/>
    </row>
    <row r="211" spans="2:7" x14ac:dyDescent="0.2">
      <c r="B211" s="294">
        <v>815</v>
      </c>
      <c r="C211" s="294" t="s">
        <v>205</v>
      </c>
      <c r="D211" s="294">
        <v>815</v>
      </c>
      <c r="F211" s="283"/>
      <c r="G211" s="283"/>
    </row>
    <row r="212" spans="2:7" x14ac:dyDescent="0.2">
      <c r="B212" s="294">
        <v>1709</v>
      </c>
      <c r="C212" s="294" t="s">
        <v>207</v>
      </c>
      <c r="D212" s="294">
        <v>1709</v>
      </c>
      <c r="F212" s="283"/>
      <c r="G212" s="283"/>
    </row>
    <row r="213" spans="2:7" x14ac:dyDescent="0.2">
      <c r="B213" s="294">
        <v>1978</v>
      </c>
      <c r="C213" s="294" t="s">
        <v>692</v>
      </c>
      <c r="D213" s="294">
        <v>1978</v>
      </c>
      <c r="F213" s="283"/>
      <c r="G213" s="283"/>
    </row>
    <row r="214" spans="2:7" x14ac:dyDescent="0.2">
      <c r="B214" s="294">
        <v>1955</v>
      </c>
      <c r="C214" s="294" t="s">
        <v>208</v>
      </c>
      <c r="D214" s="294">
        <v>1955</v>
      </c>
      <c r="F214" s="283"/>
      <c r="G214" s="283"/>
    </row>
    <row r="215" spans="2:7" x14ac:dyDescent="0.2">
      <c r="B215" s="294">
        <v>335</v>
      </c>
      <c r="C215" s="294" t="s">
        <v>209</v>
      </c>
      <c r="D215" s="294">
        <v>335</v>
      </c>
      <c r="F215" s="283"/>
      <c r="G215" s="283"/>
    </row>
    <row r="216" spans="2:7" x14ac:dyDescent="0.2">
      <c r="B216" s="294">
        <v>944</v>
      </c>
      <c r="C216" s="294" t="s">
        <v>210</v>
      </c>
      <c r="D216" s="294">
        <v>944</v>
      </c>
      <c r="F216" s="283"/>
      <c r="G216" s="283"/>
    </row>
    <row r="217" spans="2:7" x14ac:dyDescent="0.2">
      <c r="B217" s="294">
        <v>1740</v>
      </c>
      <c r="C217" s="294" t="s">
        <v>213</v>
      </c>
      <c r="D217" s="294">
        <v>1740</v>
      </c>
      <c r="F217" s="283"/>
      <c r="G217" s="283"/>
    </row>
    <row r="218" spans="2:7" x14ac:dyDescent="0.2">
      <c r="B218" s="294">
        <v>946</v>
      </c>
      <c r="C218" s="294" t="s">
        <v>215</v>
      </c>
      <c r="D218" s="294">
        <v>946</v>
      </c>
      <c r="F218" s="283"/>
      <c r="G218" s="283"/>
    </row>
    <row r="219" spans="2:7" x14ac:dyDescent="0.2">
      <c r="B219" s="294">
        <v>356</v>
      </c>
      <c r="C219" s="294" t="s">
        <v>217</v>
      </c>
      <c r="D219" s="294">
        <v>356</v>
      </c>
      <c r="F219" s="283"/>
      <c r="G219" s="283"/>
    </row>
    <row r="220" spans="2:7" x14ac:dyDescent="0.2">
      <c r="B220" s="294">
        <v>569</v>
      </c>
      <c r="C220" s="294" t="s">
        <v>218</v>
      </c>
      <c r="D220" s="294">
        <v>569</v>
      </c>
      <c r="F220" s="283"/>
      <c r="G220" s="283"/>
    </row>
    <row r="221" spans="2:7" x14ac:dyDescent="0.2">
      <c r="B221" s="294">
        <v>267</v>
      </c>
      <c r="C221" s="294" t="s">
        <v>219</v>
      </c>
      <c r="D221" s="294">
        <v>267</v>
      </c>
      <c r="F221" s="283"/>
      <c r="G221" s="283"/>
    </row>
    <row r="222" spans="2:7" x14ac:dyDescent="0.2">
      <c r="B222" s="294">
        <v>268</v>
      </c>
      <c r="C222" s="294" t="s">
        <v>220</v>
      </c>
      <c r="D222" s="294">
        <v>268</v>
      </c>
      <c r="F222" s="283"/>
      <c r="G222" s="283"/>
    </row>
    <row r="223" spans="2:7" x14ac:dyDescent="0.2">
      <c r="B223" s="294">
        <v>1930</v>
      </c>
      <c r="C223" s="294" t="s">
        <v>626</v>
      </c>
      <c r="D223" s="294">
        <v>1930</v>
      </c>
      <c r="F223" s="283"/>
      <c r="G223" s="283"/>
    </row>
    <row r="224" spans="2:7" x14ac:dyDescent="0.2">
      <c r="B224" s="294">
        <v>1970</v>
      </c>
      <c r="C224" s="294" t="s">
        <v>688</v>
      </c>
      <c r="D224" s="294">
        <v>1970</v>
      </c>
      <c r="F224" s="283"/>
      <c r="G224" s="283"/>
    </row>
    <row r="225" spans="2:7" x14ac:dyDescent="0.2">
      <c r="B225" s="294">
        <v>1695</v>
      </c>
      <c r="C225" s="294" t="s">
        <v>221</v>
      </c>
      <c r="D225" s="294">
        <v>1695</v>
      </c>
      <c r="F225" s="283"/>
      <c r="G225" s="283"/>
    </row>
    <row r="226" spans="2:7" x14ac:dyDescent="0.2">
      <c r="B226" s="294">
        <v>1699</v>
      </c>
      <c r="C226" s="294" t="s">
        <v>222</v>
      </c>
      <c r="D226" s="294">
        <v>1699</v>
      </c>
      <c r="F226" s="283"/>
      <c r="G226" s="283"/>
    </row>
    <row r="227" spans="2:7" x14ac:dyDescent="0.2">
      <c r="B227" s="294">
        <v>171</v>
      </c>
      <c r="C227" s="294" t="s">
        <v>223</v>
      </c>
      <c r="D227" s="294">
        <v>171</v>
      </c>
      <c r="F227" s="283"/>
      <c r="G227" s="283"/>
    </row>
    <row r="228" spans="2:7" x14ac:dyDescent="0.2">
      <c r="B228" s="294">
        <v>575</v>
      </c>
      <c r="C228" s="294" t="s">
        <v>224</v>
      </c>
      <c r="D228" s="294">
        <v>575</v>
      </c>
      <c r="F228" s="283"/>
      <c r="G228" s="283"/>
    </row>
    <row r="229" spans="2:7" x14ac:dyDescent="0.2">
      <c r="B229" s="294">
        <v>820</v>
      </c>
      <c r="C229" s="294" t="s">
        <v>226</v>
      </c>
      <c r="D229" s="294">
        <v>820</v>
      </c>
      <c r="F229" s="283"/>
      <c r="G229" s="283"/>
    </row>
    <row r="230" spans="2:7" x14ac:dyDescent="0.2">
      <c r="B230" s="294">
        <v>302</v>
      </c>
      <c r="C230" s="294" t="s">
        <v>227</v>
      </c>
      <c r="D230" s="294">
        <v>302</v>
      </c>
      <c r="F230" s="283"/>
      <c r="G230" s="283"/>
    </row>
    <row r="231" spans="2:7" x14ac:dyDescent="0.2">
      <c r="B231" s="294">
        <v>579</v>
      </c>
      <c r="C231" s="294" t="s">
        <v>229</v>
      </c>
      <c r="D231" s="294">
        <v>579</v>
      </c>
      <c r="F231" s="283"/>
      <c r="G231" s="283"/>
    </row>
    <row r="232" spans="2:7" x14ac:dyDescent="0.2">
      <c r="B232" s="294">
        <v>823</v>
      </c>
      <c r="C232" s="294" t="s">
        <v>230</v>
      </c>
      <c r="D232" s="294">
        <v>823</v>
      </c>
      <c r="F232" s="283"/>
      <c r="G232" s="283"/>
    </row>
    <row r="233" spans="2:7" x14ac:dyDescent="0.2">
      <c r="B233" s="294">
        <v>824</v>
      </c>
      <c r="C233" s="294" t="s">
        <v>231</v>
      </c>
      <c r="D233" s="294">
        <v>824</v>
      </c>
      <c r="F233" s="283"/>
      <c r="G233" s="283"/>
    </row>
    <row r="234" spans="2:7" x14ac:dyDescent="0.2">
      <c r="B234" s="294">
        <v>1895</v>
      </c>
      <c r="C234" s="294" t="s">
        <v>476</v>
      </c>
      <c r="D234" s="294">
        <v>1895</v>
      </c>
      <c r="F234" s="283"/>
      <c r="G234" s="283"/>
    </row>
    <row r="235" spans="2:7" x14ac:dyDescent="0.2">
      <c r="B235" s="294">
        <v>269</v>
      </c>
      <c r="C235" s="294" t="s">
        <v>232</v>
      </c>
      <c r="D235" s="294">
        <v>269</v>
      </c>
      <c r="F235" s="283"/>
      <c r="G235" s="283"/>
    </row>
    <row r="236" spans="2:7" x14ac:dyDescent="0.2">
      <c r="B236" s="294">
        <v>173</v>
      </c>
      <c r="C236" s="294" t="s">
        <v>233</v>
      </c>
      <c r="D236" s="294">
        <v>173</v>
      </c>
      <c r="F236" s="283"/>
      <c r="G236" s="283"/>
    </row>
    <row r="237" spans="2:7" x14ac:dyDescent="0.2">
      <c r="B237" s="294">
        <v>1773</v>
      </c>
      <c r="C237" s="294" t="s">
        <v>234</v>
      </c>
      <c r="D237" s="294">
        <v>1773</v>
      </c>
      <c r="F237" s="283"/>
      <c r="G237" s="283"/>
    </row>
    <row r="238" spans="2:7" x14ac:dyDescent="0.2">
      <c r="B238" s="294">
        <v>175</v>
      </c>
      <c r="C238" s="294" t="s">
        <v>235</v>
      </c>
      <c r="D238" s="294">
        <v>175</v>
      </c>
      <c r="F238" s="283"/>
      <c r="G238" s="283"/>
    </row>
    <row r="239" spans="2:7" x14ac:dyDescent="0.2">
      <c r="B239" s="294">
        <v>1586</v>
      </c>
      <c r="C239" s="294" t="s">
        <v>237</v>
      </c>
      <c r="D239" s="294">
        <v>1586</v>
      </c>
      <c r="F239" s="283"/>
      <c r="G239" s="283"/>
    </row>
    <row r="240" spans="2:7" x14ac:dyDescent="0.2">
      <c r="B240" s="294">
        <v>826</v>
      </c>
      <c r="C240" s="294" t="s">
        <v>238</v>
      </c>
      <c r="D240" s="294">
        <v>826</v>
      </c>
      <c r="F240" s="283"/>
      <c r="G240" s="283"/>
    </row>
    <row r="241" spans="2:7" x14ac:dyDescent="0.2">
      <c r="B241" s="294">
        <v>85</v>
      </c>
      <c r="C241" s="294" t="s">
        <v>239</v>
      </c>
      <c r="D241" s="294">
        <v>85</v>
      </c>
      <c r="F241" s="283"/>
      <c r="G241" s="283"/>
    </row>
    <row r="242" spans="2:7" x14ac:dyDescent="0.2">
      <c r="B242" s="294">
        <v>431</v>
      </c>
      <c r="C242" s="294" t="s">
        <v>240</v>
      </c>
      <c r="D242" s="294">
        <v>431</v>
      </c>
      <c r="F242" s="283"/>
      <c r="G242" s="283"/>
    </row>
    <row r="243" spans="2:7" x14ac:dyDescent="0.2">
      <c r="B243" s="294">
        <v>432</v>
      </c>
      <c r="C243" s="294" t="s">
        <v>241</v>
      </c>
      <c r="D243" s="294">
        <v>432</v>
      </c>
      <c r="F243" s="283"/>
      <c r="G243" s="283"/>
    </row>
    <row r="244" spans="2:7" x14ac:dyDescent="0.2">
      <c r="B244" s="294">
        <v>86</v>
      </c>
      <c r="C244" s="294" t="s">
        <v>242</v>
      </c>
      <c r="D244" s="294">
        <v>86</v>
      </c>
      <c r="F244" s="283"/>
      <c r="G244" s="283"/>
    </row>
    <row r="245" spans="2:7" x14ac:dyDescent="0.2">
      <c r="B245" s="294">
        <v>828</v>
      </c>
      <c r="C245" s="294" t="s">
        <v>243</v>
      </c>
      <c r="D245" s="294">
        <v>828</v>
      </c>
      <c r="F245" s="283"/>
      <c r="G245" s="283"/>
    </row>
    <row r="246" spans="2:7" x14ac:dyDescent="0.2">
      <c r="B246" s="294">
        <v>1509</v>
      </c>
      <c r="C246" s="294" t="s">
        <v>245</v>
      </c>
      <c r="D246" s="294">
        <v>1509</v>
      </c>
      <c r="F246" s="283"/>
      <c r="G246" s="283"/>
    </row>
    <row r="247" spans="2:7" x14ac:dyDescent="0.2">
      <c r="B247" s="294">
        <v>437</v>
      </c>
      <c r="C247" s="294" t="s">
        <v>246</v>
      </c>
      <c r="D247" s="294">
        <v>437</v>
      </c>
      <c r="F247" s="283"/>
      <c r="G247" s="283"/>
    </row>
    <row r="248" spans="2:7" x14ac:dyDescent="0.2">
      <c r="B248" s="294">
        <v>589</v>
      </c>
      <c r="C248" s="294" t="s">
        <v>248</v>
      </c>
      <c r="D248" s="294">
        <v>589</v>
      </c>
      <c r="F248" s="283"/>
      <c r="G248" s="283"/>
    </row>
    <row r="249" spans="2:7" x14ac:dyDescent="0.2">
      <c r="B249" s="294">
        <v>1734</v>
      </c>
      <c r="C249" s="294" t="s">
        <v>249</v>
      </c>
      <c r="D249" s="294">
        <v>1734</v>
      </c>
      <c r="F249" s="283"/>
      <c r="G249" s="283"/>
    </row>
    <row r="250" spans="2:7" x14ac:dyDescent="0.2">
      <c r="B250" s="294">
        <v>590</v>
      </c>
      <c r="C250" s="294" t="s">
        <v>250</v>
      </c>
      <c r="D250" s="294">
        <v>590</v>
      </c>
      <c r="F250" s="283"/>
      <c r="G250" s="283"/>
    </row>
    <row r="251" spans="2:7" x14ac:dyDescent="0.2">
      <c r="B251" s="294">
        <v>1894</v>
      </c>
      <c r="C251" s="294" t="s">
        <v>478</v>
      </c>
      <c r="D251" s="294">
        <v>1894</v>
      </c>
      <c r="F251" s="283"/>
      <c r="G251" s="283"/>
    </row>
    <row r="252" spans="2:7" x14ac:dyDescent="0.2">
      <c r="B252" s="294">
        <v>765</v>
      </c>
      <c r="C252" s="294" t="s">
        <v>251</v>
      </c>
      <c r="D252" s="294">
        <v>765</v>
      </c>
      <c r="F252" s="283"/>
      <c r="G252" s="283"/>
    </row>
    <row r="253" spans="2:7" x14ac:dyDescent="0.2">
      <c r="B253" s="294">
        <v>1926</v>
      </c>
      <c r="C253" s="294" t="s">
        <v>252</v>
      </c>
      <c r="D253" s="294">
        <v>1926</v>
      </c>
      <c r="F253" s="283"/>
      <c r="G253" s="283"/>
    </row>
    <row r="254" spans="2:7" x14ac:dyDescent="0.2">
      <c r="B254" s="294">
        <v>439</v>
      </c>
      <c r="C254" s="294" t="s">
        <v>253</v>
      </c>
      <c r="D254" s="294">
        <v>439</v>
      </c>
      <c r="F254" s="283"/>
      <c r="G254" s="283"/>
    </row>
    <row r="255" spans="2:7" x14ac:dyDescent="0.2">
      <c r="B255" s="294">
        <v>273</v>
      </c>
      <c r="C255" s="294" t="s">
        <v>254</v>
      </c>
      <c r="D255" s="294">
        <v>273</v>
      </c>
      <c r="F255" s="283"/>
      <c r="G255" s="283"/>
    </row>
    <row r="256" spans="2:7" x14ac:dyDescent="0.2">
      <c r="B256" s="294">
        <v>177</v>
      </c>
      <c r="C256" s="294" t="s">
        <v>255</v>
      </c>
      <c r="D256" s="294">
        <v>177</v>
      </c>
      <c r="F256" s="283"/>
      <c r="G256" s="283"/>
    </row>
    <row r="257" spans="2:7" x14ac:dyDescent="0.2">
      <c r="B257" s="294">
        <v>703</v>
      </c>
      <c r="C257" s="294" t="s">
        <v>256</v>
      </c>
      <c r="D257" s="294">
        <v>703</v>
      </c>
      <c r="F257" s="283"/>
      <c r="G257" s="283"/>
    </row>
    <row r="258" spans="2:7" x14ac:dyDescent="0.2">
      <c r="B258" s="294">
        <v>274</v>
      </c>
      <c r="C258" s="294" t="s">
        <v>257</v>
      </c>
      <c r="D258" s="294">
        <v>274</v>
      </c>
      <c r="F258" s="283"/>
      <c r="G258" s="283"/>
    </row>
    <row r="259" spans="2:7" x14ac:dyDescent="0.2">
      <c r="B259" s="294">
        <v>339</v>
      </c>
      <c r="C259" s="294" t="s">
        <v>258</v>
      </c>
      <c r="D259" s="294">
        <v>339</v>
      </c>
      <c r="F259" s="283"/>
      <c r="G259" s="283"/>
    </row>
    <row r="260" spans="2:7" x14ac:dyDescent="0.2">
      <c r="B260" s="294">
        <v>1667</v>
      </c>
      <c r="C260" s="294" t="s">
        <v>259</v>
      </c>
      <c r="D260" s="294">
        <v>1667</v>
      </c>
      <c r="F260" s="283"/>
      <c r="G260" s="283"/>
    </row>
    <row r="261" spans="2:7" x14ac:dyDescent="0.2">
      <c r="B261" s="294">
        <v>275</v>
      </c>
      <c r="C261" s="294" t="s">
        <v>260</v>
      </c>
      <c r="D261" s="294">
        <v>275</v>
      </c>
      <c r="F261" s="283"/>
      <c r="G261" s="283"/>
    </row>
    <row r="262" spans="2:7" x14ac:dyDescent="0.2">
      <c r="B262" s="294">
        <v>340</v>
      </c>
      <c r="C262" s="294" t="s">
        <v>261</v>
      </c>
      <c r="D262" s="294">
        <v>340</v>
      </c>
      <c r="F262" s="283"/>
      <c r="G262" s="283"/>
    </row>
    <row r="263" spans="2:7" x14ac:dyDescent="0.2">
      <c r="B263" s="294">
        <v>597</v>
      </c>
      <c r="C263" s="294" t="s">
        <v>262</v>
      </c>
      <c r="D263" s="294">
        <v>597</v>
      </c>
      <c r="F263" s="283"/>
      <c r="G263" s="283"/>
    </row>
    <row r="264" spans="2:7" x14ac:dyDescent="0.2">
      <c r="B264" s="294">
        <v>1742</v>
      </c>
      <c r="C264" s="294" t="s">
        <v>264</v>
      </c>
      <c r="D264" s="294">
        <v>1742</v>
      </c>
      <c r="F264" s="283"/>
      <c r="G264" s="283"/>
    </row>
    <row r="265" spans="2:7" x14ac:dyDescent="0.2">
      <c r="B265" s="294">
        <v>603</v>
      </c>
      <c r="C265" s="294" t="s">
        <v>265</v>
      </c>
      <c r="D265" s="294">
        <v>603</v>
      </c>
      <c r="F265" s="283"/>
      <c r="G265" s="283"/>
    </row>
    <row r="266" spans="2:7" x14ac:dyDescent="0.2">
      <c r="B266" s="294">
        <v>1669</v>
      </c>
      <c r="C266" s="294" t="s">
        <v>266</v>
      </c>
      <c r="D266" s="294">
        <v>1669</v>
      </c>
      <c r="F266" s="283"/>
      <c r="G266" s="283"/>
    </row>
    <row r="267" spans="2:7" x14ac:dyDescent="0.2">
      <c r="B267" s="294">
        <v>957</v>
      </c>
      <c r="C267" s="294" t="s">
        <v>267</v>
      </c>
      <c r="D267" s="294">
        <v>957</v>
      </c>
      <c r="F267" s="283"/>
      <c r="G267" s="283"/>
    </row>
    <row r="268" spans="2:7" x14ac:dyDescent="0.2">
      <c r="B268" s="294">
        <v>1674</v>
      </c>
      <c r="C268" s="294" t="s">
        <v>268</v>
      </c>
      <c r="D268" s="294">
        <v>1674</v>
      </c>
      <c r="F268" s="283"/>
      <c r="G268" s="283"/>
    </row>
    <row r="269" spans="2:7" x14ac:dyDescent="0.2">
      <c r="B269" s="294">
        <v>599</v>
      </c>
      <c r="C269" s="294" t="s">
        <v>269</v>
      </c>
      <c r="D269" s="294">
        <v>599</v>
      </c>
      <c r="F269" s="283"/>
      <c r="G269" s="283"/>
    </row>
    <row r="270" spans="2:7" x14ac:dyDescent="0.2">
      <c r="B270" s="294">
        <v>277</v>
      </c>
      <c r="C270" s="294" t="s">
        <v>270</v>
      </c>
      <c r="D270" s="294">
        <v>277</v>
      </c>
      <c r="F270" s="283"/>
      <c r="G270" s="283"/>
    </row>
    <row r="271" spans="2:7" x14ac:dyDescent="0.2">
      <c r="B271" s="294">
        <v>840</v>
      </c>
      <c r="C271" s="294" t="s">
        <v>271</v>
      </c>
      <c r="D271" s="294">
        <v>840</v>
      </c>
      <c r="F271" s="283"/>
      <c r="G271" s="283"/>
    </row>
    <row r="272" spans="2:7" x14ac:dyDescent="0.2">
      <c r="B272" s="294">
        <v>441</v>
      </c>
      <c r="C272" s="294" t="s">
        <v>272</v>
      </c>
      <c r="D272" s="294">
        <v>441</v>
      </c>
      <c r="F272" s="283"/>
      <c r="G272" s="283"/>
    </row>
    <row r="273" spans="2:7" x14ac:dyDescent="0.2">
      <c r="B273" s="294">
        <v>279</v>
      </c>
      <c r="C273" s="294" t="s">
        <v>274</v>
      </c>
      <c r="D273" s="294">
        <v>279</v>
      </c>
      <c r="F273" s="283"/>
      <c r="G273" s="283"/>
    </row>
    <row r="274" spans="2:7" x14ac:dyDescent="0.2">
      <c r="B274" s="294">
        <v>606</v>
      </c>
      <c r="C274" s="294" t="s">
        <v>275</v>
      </c>
      <c r="D274" s="294">
        <v>606</v>
      </c>
      <c r="F274" s="283"/>
      <c r="G274" s="283"/>
    </row>
    <row r="275" spans="2:7" x14ac:dyDescent="0.2">
      <c r="B275" s="294">
        <v>88</v>
      </c>
      <c r="C275" s="294" t="s">
        <v>276</v>
      </c>
      <c r="D275" s="294">
        <v>88</v>
      </c>
      <c r="F275" s="283"/>
      <c r="G275" s="283"/>
    </row>
    <row r="276" spans="2:7" x14ac:dyDescent="0.2">
      <c r="B276" s="294">
        <v>1676</v>
      </c>
      <c r="C276" s="294" t="s">
        <v>280</v>
      </c>
      <c r="D276" s="294">
        <v>1676</v>
      </c>
      <c r="F276" s="283"/>
      <c r="G276" s="283"/>
    </row>
    <row r="277" spans="2:7" x14ac:dyDescent="0.2">
      <c r="B277" s="294">
        <v>518</v>
      </c>
      <c r="C277" s="294" t="s">
        <v>281</v>
      </c>
      <c r="D277" s="294">
        <v>518</v>
      </c>
      <c r="F277" s="283"/>
      <c r="G277" s="283"/>
    </row>
    <row r="278" spans="2:7" x14ac:dyDescent="0.2">
      <c r="B278" s="294">
        <v>796</v>
      </c>
      <c r="C278" s="294" t="s">
        <v>282</v>
      </c>
      <c r="D278" s="294">
        <v>796</v>
      </c>
      <c r="F278" s="283"/>
      <c r="G278" s="283"/>
    </row>
    <row r="279" spans="2:7" x14ac:dyDescent="0.2">
      <c r="B279" s="294">
        <v>965</v>
      </c>
      <c r="C279" s="294" t="s">
        <v>283</v>
      </c>
      <c r="D279" s="294">
        <v>965</v>
      </c>
      <c r="F279" s="283"/>
      <c r="G279" s="283"/>
    </row>
    <row r="280" spans="2:7" x14ac:dyDescent="0.2">
      <c r="B280" s="294">
        <v>1702</v>
      </c>
      <c r="C280" s="294" t="s">
        <v>284</v>
      </c>
      <c r="D280" s="294">
        <v>1702</v>
      </c>
      <c r="F280" s="283"/>
      <c r="G280" s="283"/>
    </row>
    <row r="281" spans="2:7" x14ac:dyDescent="0.2">
      <c r="B281" s="294">
        <v>845</v>
      </c>
      <c r="C281" s="294" t="s">
        <v>285</v>
      </c>
      <c r="D281" s="294">
        <v>845</v>
      </c>
      <c r="F281" s="283"/>
      <c r="G281" s="283"/>
    </row>
    <row r="282" spans="2:7" x14ac:dyDescent="0.2">
      <c r="B282" s="294">
        <v>1883</v>
      </c>
      <c r="C282" s="294" t="s">
        <v>287</v>
      </c>
      <c r="D282" s="294">
        <v>1883</v>
      </c>
      <c r="F282" s="283"/>
      <c r="G282" s="283"/>
    </row>
    <row r="283" spans="2:7" x14ac:dyDescent="0.2">
      <c r="B283" s="294">
        <v>610</v>
      </c>
      <c r="C283" s="294" t="s">
        <v>288</v>
      </c>
      <c r="D283" s="294">
        <v>610</v>
      </c>
      <c r="F283" s="283"/>
      <c r="G283" s="283"/>
    </row>
    <row r="284" spans="2:7" x14ac:dyDescent="0.2">
      <c r="B284" s="294">
        <v>1714</v>
      </c>
      <c r="C284" s="294" t="s">
        <v>290</v>
      </c>
      <c r="D284" s="294">
        <v>1714</v>
      </c>
      <c r="F284" s="283"/>
      <c r="G284" s="283"/>
    </row>
    <row r="285" spans="2:7" x14ac:dyDescent="0.2">
      <c r="B285" s="294">
        <v>90</v>
      </c>
      <c r="C285" s="294" t="s">
        <v>291</v>
      </c>
      <c r="D285" s="294">
        <v>90</v>
      </c>
      <c r="F285" s="283"/>
      <c r="G285" s="283"/>
    </row>
    <row r="286" spans="2:7" x14ac:dyDescent="0.2">
      <c r="B286" s="294">
        <v>342</v>
      </c>
      <c r="C286" s="294" t="s">
        <v>292</v>
      </c>
      <c r="D286" s="294">
        <v>342</v>
      </c>
      <c r="F286" s="283"/>
      <c r="G286" s="283"/>
    </row>
    <row r="287" spans="2:7" x14ac:dyDescent="0.2">
      <c r="B287" s="294">
        <v>847</v>
      </c>
      <c r="C287" s="294" t="s">
        <v>293</v>
      </c>
      <c r="D287" s="294">
        <v>847</v>
      </c>
      <c r="F287" s="283"/>
      <c r="G287" s="283"/>
    </row>
    <row r="288" spans="2:7" x14ac:dyDescent="0.2">
      <c r="B288" s="294">
        <v>848</v>
      </c>
      <c r="C288" s="294" t="s">
        <v>294</v>
      </c>
      <c r="D288" s="294">
        <v>848</v>
      </c>
      <c r="F288" s="283"/>
      <c r="G288" s="283"/>
    </row>
    <row r="289" spans="2:7" x14ac:dyDescent="0.2">
      <c r="B289" s="294">
        <v>37</v>
      </c>
      <c r="C289" s="294" t="s">
        <v>296</v>
      </c>
      <c r="D289" s="294">
        <v>37</v>
      </c>
      <c r="F289" s="283"/>
      <c r="G289" s="283"/>
    </row>
    <row r="290" spans="2:7" x14ac:dyDescent="0.2">
      <c r="B290" s="294">
        <v>180</v>
      </c>
      <c r="C290" s="294" t="s">
        <v>297</v>
      </c>
      <c r="D290" s="294">
        <v>180</v>
      </c>
      <c r="F290" s="283"/>
      <c r="G290" s="283"/>
    </row>
    <row r="291" spans="2:7" x14ac:dyDescent="0.2">
      <c r="B291" s="294">
        <v>532</v>
      </c>
      <c r="C291" s="294" t="s">
        <v>298</v>
      </c>
      <c r="D291" s="294">
        <v>532</v>
      </c>
      <c r="F291" s="283"/>
      <c r="G291" s="283"/>
    </row>
    <row r="292" spans="2:7" x14ac:dyDescent="0.2">
      <c r="B292" s="294">
        <v>851</v>
      </c>
      <c r="C292" s="294" t="s">
        <v>299</v>
      </c>
      <c r="D292" s="294">
        <v>851</v>
      </c>
      <c r="F292" s="283"/>
      <c r="G292" s="283"/>
    </row>
    <row r="293" spans="2:7" x14ac:dyDescent="0.2">
      <c r="B293" s="294">
        <v>1708</v>
      </c>
      <c r="C293" s="294" t="s">
        <v>300</v>
      </c>
      <c r="D293" s="294">
        <v>1708</v>
      </c>
      <c r="F293" s="283"/>
      <c r="G293" s="283"/>
    </row>
    <row r="294" spans="2:7" x14ac:dyDescent="0.2">
      <c r="B294" s="294">
        <v>971</v>
      </c>
      <c r="C294" s="294" t="s">
        <v>301</v>
      </c>
      <c r="D294" s="294">
        <v>971</v>
      </c>
      <c r="F294" s="283"/>
      <c r="G294" s="283"/>
    </row>
    <row r="295" spans="2:7" x14ac:dyDescent="0.2">
      <c r="B295" s="294">
        <v>1904</v>
      </c>
      <c r="C295" s="294" t="s">
        <v>508</v>
      </c>
      <c r="D295" s="294">
        <v>1904</v>
      </c>
      <c r="F295" s="283"/>
      <c r="G295" s="283"/>
    </row>
    <row r="296" spans="2:7" x14ac:dyDescent="0.2">
      <c r="B296" s="294">
        <v>1900</v>
      </c>
      <c r="C296" s="294" t="s">
        <v>507</v>
      </c>
      <c r="D296" s="294">
        <v>1900</v>
      </c>
      <c r="F296" s="283"/>
      <c r="G296" s="283"/>
    </row>
    <row r="297" spans="2:7" x14ac:dyDescent="0.2">
      <c r="B297" s="294">
        <v>715</v>
      </c>
      <c r="C297" s="294" t="s">
        <v>304</v>
      </c>
      <c r="D297" s="294">
        <v>715</v>
      </c>
      <c r="F297" s="283"/>
      <c r="G297" s="283"/>
    </row>
    <row r="298" spans="2:7" x14ac:dyDescent="0.2">
      <c r="B298" s="294">
        <v>93</v>
      </c>
      <c r="C298" s="294" t="s">
        <v>305</v>
      </c>
      <c r="D298" s="294">
        <v>93</v>
      </c>
      <c r="F298" s="283"/>
      <c r="G298" s="283"/>
    </row>
    <row r="299" spans="2:7" x14ac:dyDescent="0.2">
      <c r="B299" s="294">
        <v>448</v>
      </c>
      <c r="C299" s="294" t="s">
        <v>306</v>
      </c>
      <c r="D299" s="294">
        <v>448</v>
      </c>
      <c r="F299" s="283"/>
      <c r="G299" s="283"/>
    </row>
    <row r="300" spans="2:7" x14ac:dyDescent="0.2">
      <c r="B300" s="294">
        <v>1525</v>
      </c>
      <c r="C300" s="294" t="s">
        <v>307</v>
      </c>
      <c r="D300" s="294">
        <v>1525</v>
      </c>
      <c r="F300" s="283"/>
      <c r="G300" s="283"/>
    </row>
    <row r="301" spans="2:7" x14ac:dyDescent="0.2">
      <c r="B301" s="294">
        <v>716</v>
      </c>
      <c r="C301" s="294" t="s">
        <v>308</v>
      </c>
      <c r="D301" s="294">
        <v>716</v>
      </c>
      <c r="F301" s="283"/>
      <c r="G301" s="283"/>
    </row>
    <row r="302" spans="2:7" x14ac:dyDescent="0.2">
      <c r="B302" s="294">
        <v>281</v>
      </c>
      <c r="C302" s="294" t="s">
        <v>309</v>
      </c>
      <c r="D302" s="294">
        <v>281</v>
      </c>
      <c r="F302" s="283"/>
      <c r="G302" s="283"/>
    </row>
    <row r="303" spans="2:7" x14ac:dyDescent="0.2">
      <c r="B303" s="294">
        <v>855</v>
      </c>
      <c r="C303" s="294" t="s">
        <v>310</v>
      </c>
      <c r="D303" s="294">
        <v>855</v>
      </c>
      <c r="F303" s="283"/>
      <c r="G303" s="283"/>
    </row>
    <row r="304" spans="2:7" x14ac:dyDescent="0.2">
      <c r="B304" s="294">
        <v>183</v>
      </c>
      <c r="C304" s="294" t="s">
        <v>311</v>
      </c>
      <c r="D304" s="294">
        <v>183</v>
      </c>
      <c r="F304" s="283"/>
      <c r="G304" s="283"/>
    </row>
    <row r="305" spans="2:7" x14ac:dyDescent="0.2">
      <c r="B305" s="294">
        <v>1700</v>
      </c>
      <c r="C305" s="294" t="s">
        <v>312</v>
      </c>
      <c r="D305" s="294">
        <v>1700</v>
      </c>
      <c r="F305" s="283"/>
      <c r="G305" s="283"/>
    </row>
    <row r="306" spans="2:7" x14ac:dyDescent="0.2">
      <c r="B306" s="294">
        <v>1730</v>
      </c>
      <c r="C306" s="294" t="s">
        <v>313</v>
      </c>
      <c r="D306" s="294">
        <v>1730</v>
      </c>
      <c r="F306" s="283"/>
      <c r="G306" s="283"/>
    </row>
    <row r="307" spans="2:7" x14ac:dyDescent="0.2">
      <c r="B307" s="294">
        <v>737</v>
      </c>
      <c r="C307" s="294" t="s">
        <v>314</v>
      </c>
      <c r="D307" s="294">
        <v>737</v>
      </c>
      <c r="F307" s="283"/>
      <c r="G307" s="283"/>
    </row>
    <row r="308" spans="2:7" x14ac:dyDescent="0.2">
      <c r="B308" s="294">
        <v>856</v>
      </c>
      <c r="C308" s="294" t="s">
        <v>316</v>
      </c>
      <c r="D308" s="294">
        <v>856</v>
      </c>
      <c r="F308" s="283"/>
      <c r="G308" s="283"/>
    </row>
    <row r="309" spans="2:7" x14ac:dyDescent="0.2">
      <c r="B309" s="294">
        <v>450</v>
      </c>
      <c r="C309" s="294" t="s">
        <v>317</v>
      </c>
      <c r="D309" s="294">
        <v>450</v>
      </c>
      <c r="F309" s="283"/>
      <c r="G309" s="283"/>
    </row>
    <row r="310" spans="2:7" x14ac:dyDescent="0.2">
      <c r="B310" s="294">
        <v>451</v>
      </c>
      <c r="C310" s="294" t="s">
        <v>318</v>
      </c>
      <c r="D310" s="294">
        <v>451</v>
      </c>
      <c r="F310" s="283"/>
      <c r="G310" s="283"/>
    </row>
    <row r="311" spans="2:7" x14ac:dyDescent="0.2">
      <c r="B311" s="294">
        <v>184</v>
      </c>
      <c r="C311" s="294" t="s">
        <v>319</v>
      </c>
      <c r="D311" s="294">
        <v>184</v>
      </c>
      <c r="F311" s="283"/>
      <c r="G311" s="283"/>
    </row>
    <row r="312" spans="2:7" x14ac:dyDescent="0.2">
      <c r="B312" s="294">
        <v>344</v>
      </c>
      <c r="C312" s="294" t="s">
        <v>320</v>
      </c>
      <c r="D312" s="294">
        <v>344</v>
      </c>
      <c r="F312" s="283"/>
      <c r="G312" s="283"/>
    </row>
    <row r="313" spans="2:7" x14ac:dyDescent="0.2">
      <c r="B313" s="294">
        <v>1581</v>
      </c>
      <c r="C313" s="294" t="s">
        <v>321</v>
      </c>
      <c r="D313" s="294">
        <v>1581</v>
      </c>
      <c r="F313" s="283"/>
      <c r="G313" s="283"/>
    </row>
    <row r="314" spans="2:7" x14ac:dyDescent="0.2">
      <c r="B314" s="294">
        <v>981</v>
      </c>
      <c r="C314" s="294" t="s">
        <v>322</v>
      </c>
      <c r="D314" s="294">
        <v>981</v>
      </c>
      <c r="F314" s="283"/>
      <c r="G314" s="283"/>
    </row>
    <row r="315" spans="2:7" x14ac:dyDescent="0.2">
      <c r="B315" s="294">
        <v>994</v>
      </c>
      <c r="C315" s="294" t="s">
        <v>323</v>
      </c>
      <c r="D315" s="294">
        <v>994</v>
      </c>
      <c r="F315" s="283"/>
      <c r="G315" s="283"/>
    </row>
    <row r="316" spans="2:7" x14ac:dyDescent="0.2">
      <c r="B316" s="294">
        <v>858</v>
      </c>
      <c r="C316" s="294" t="s">
        <v>324</v>
      </c>
      <c r="D316" s="294">
        <v>858</v>
      </c>
      <c r="F316" s="283"/>
      <c r="G316" s="283"/>
    </row>
    <row r="317" spans="2:7" x14ac:dyDescent="0.2">
      <c r="B317" s="294">
        <v>47</v>
      </c>
      <c r="C317" s="294" t="s">
        <v>325</v>
      </c>
      <c r="D317" s="294">
        <v>47</v>
      </c>
      <c r="F317" s="283"/>
      <c r="G317" s="283"/>
    </row>
    <row r="318" spans="2:7" x14ac:dyDescent="0.2">
      <c r="B318" s="294">
        <v>345</v>
      </c>
      <c r="C318" s="294" t="s">
        <v>326</v>
      </c>
      <c r="D318" s="294">
        <v>345</v>
      </c>
      <c r="F318" s="283"/>
      <c r="G318" s="283"/>
    </row>
    <row r="319" spans="2:7" x14ac:dyDescent="0.2">
      <c r="B319" s="294">
        <v>717</v>
      </c>
      <c r="C319" s="294" t="s">
        <v>327</v>
      </c>
      <c r="D319" s="294">
        <v>717</v>
      </c>
      <c r="F319" s="283"/>
      <c r="G319" s="283"/>
    </row>
    <row r="320" spans="2:7" x14ac:dyDescent="0.2">
      <c r="B320" s="294">
        <v>861</v>
      </c>
      <c r="C320" s="294" t="s">
        <v>329</v>
      </c>
      <c r="D320" s="294">
        <v>861</v>
      </c>
      <c r="F320" s="283"/>
      <c r="G320" s="283"/>
    </row>
    <row r="321" spans="2:7" x14ac:dyDescent="0.2">
      <c r="B321" s="294">
        <v>453</v>
      </c>
      <c r="C321" s="294" t="s">
        <v>330</v>
      </c>
      <c r="D321" s="294">
        <v>453</v>
      </c>
      <c r="F321" s="283"/>
      <c r="G321" s="283"/>
    </row>
    <row r="322" spans="2:7" x14ac:dyDescent="0.2">
      <c r="B322" s="294">
        <v>983</v>
      </c>
      <c r="C322" s="294" t="s">
        <v>331</v>
      </c>
      <c r="D322" s="294">
        <v>983</v>
      </c>
      <c r="F322" s="283"/>
      <c r="G322" s="283"/>
    </row>
    <row r="323" spans="2:7" x14ac:dyDescent="0.2">
      <c r="B323" s="294">
        <v>984</v>
      </c>
      <c r="C323" s="294" t="s">
        <v>332</v>
      </c>
      <c r="D323" s="294">
        <v>984</v>
      </c>
      <c r="F323" s="283"/>
      <c r="G323" s="283"/>
    </row>
    <row r="324" spans="2:7" x14ac:dyDescent="0.2">
      <c r="B324" s="294">
        <v>1961</v>
      </c>
      <c r="C324" s="294" t="s">
        <v>690</v>
      </c>
      <c r="D324" s="294">
        <v>1961</v>
      </c>
      <c r="F324" s="283"/>
      <c r="G324" s="283"/>
    </row>
    <row r="325" spans="2:7" x14ac:dyDescent="0.2">
      <c r="B325" s="294">
        <v>622</v>
      </c>
      <c r="C325" s="294" t="s">
        <v>334</v>
      </c>
      <c r="D325" s="294">
        <v>622</v>
      </c>
      <c r="F325" s="283"/>
      <c r="G325" s="283"/>
    </row>
    <row r="326" spans="2:7" x14ac:dyDescent="0.2">
      <c r="B326" s="294">
        <v>96</v>
      </c>
      <c r="C326" s="294" t="s">
        <v>336</v>
      </c>
      <c r="D326" s="294">
        <v>96</v>
      </c>
      <c r="F326" s="283"/>
      <c r="G326" s="283"/>
    </row>
    <row r="327" spans="2:7" x14ac:dyDescent="0.2">
      <c r="B327" s="294">
        <v>718</v>
      </c>
      <c r="C327" s="294" t="s">
        <v>337</v>
      </c>
      <c r="D327" s="294">
        <v>718</v>
      </c>
      <c r="F327" s="283"/>
      <c r="G327" s="283"/>
    </row>
    <row r="328" spans="2:7" x14ac:dyDescent="0.2">
      <c r="B328" s="294">
        <v>986</v>
      </c>
      <c r="C328" s="294" t="s">
        <v>339</v>
      </c>
      <c r="D328" s="294">
        <v>986</v>
      </c>
      <c r="F328" s="283"/>
      <c r="G328" s="283"/>
    </row>
    <row r="329" spans="2:7" x14ac:dyDescent="0.2">
      <c r="B329" s="294">
        <v>626</v>
      </c>
      <c r="C329" s="294" t="s">
        <v>340</v>
      </c>
      <c r="D329" s="294">
        <v>626</v>
      </c>
      <c r="F329" s="283"/>
      <c r="G329" s="283"/>
    </row>
    <row r="330" spans="2:7" x14ac:dyDescent="0.2">
      <c r="B330" s="294">
        <v>285</v>
      </c>
      <c r="C330" s="294" t="s">
        <v>341</v>
      </c>
      <c r="D330" s="294">
        <v>285</v>
      </c>
      <c r="F330" s="283"/>
      <c r="G330" s="283"/>
    </row>
    <row r="331" spans="2:7" x14ac:dyDescent="0.2">
      <c r="B331" s="294">
        <v>865</v>
      </c>
      <c r="C331" s="294" t="s">
        <v>342</v>
      </c>
      <c r="D331" s="294">
        <v>865</v>
      </c>
      <c r="F331" s="283"/>
      <c r="G331" s="283"/>
    </row>
    <row r="332" spans="2:7" x14ac:dyDescent="0.2">
      <c r="B332" s="294">
        <v>1949</v>
      </c>
      <c r="C332" s="294" t="s">
        <v>681</v>
      </c>
      <c r="D332" s="294">
        <v>1949</v>
      </c>
      <c r="F332" s="283"/>
      <c r="G332" s="283"/>
    </row>
    <row r="333" spans="2:7" x14ac:dyDescent="0.2">
      <c r="B333" s="294">
        <v>866</v>
      </c>
      <c r="C333" s="294" t="s">
        <v>343</v>
      </c>
      <c r="D333" s="294">
        <v>866</v>
      </c>
      <c r="F333" s="283"/>
      <c r="G333" s="283"/>
    </row>
    <row r="334" spans="2:7" x14ac:dyDescent="0.2">
      <c r="B334" s="294">
        <v>867</v>
      </c>
      <c r="C334" s="294" t="s">
        <v>344</v>
      </c>
      <c r="D334" s="294">
        <v>867</v>
      </c>
      <c r="F334" s="283"/>
      <c r="G334" s="283"/>
    </row>
    <row r="335" spans="2:7" x14ac:dyDescent="0.2">
      <c r="B335" s="294">
        <v>627</v>
      </c>
      <c r="C335" s="294" t="s">
        <v>345</v>
      </c>
      <c r="D335" s="294">
        <v>627</v>
      </c>
      <c r="F335" s="283"/>
      <c r="G335" s="283"/>
    </row>
    <row r="336" spans="2:7" x14ac:dyDescent="0.2">
      <c r="B336" s="294">
        <v>289</v>
      </c>
      <c r="C336" s="294" t="s">
        <v>346</v>
      </c>
      <c r="D336" s="294">
        <v>289</v>
      </c>
      <c r="F336" s="283"/>
      <c r="G336" s="283"/>
    </row>
    <row r="337" spans="2:7" x14ac:dyDescent="0.2">
      <c r="B337" s="294">
        <v>629</v>
      </c>
      <c r="C337" s="294" t="s">
        <v>347</v>
      </c>
      <c r="D337" s="294">
        <v>629</v>
      </c>
      <c r="F337" s="283"/>
      <c r="G337" s="283"/>
    </row>
    <row r="338" spans="2:7" x14ac:dyDescent="0.2">
      <c r="B338" s="294">
        <v>852</v>
      </c>
      <c r="C338" s="294" t="s">
        <v>348</v>
      </c>
      <c r="D338" s="294">
        <v>852</v>
      </c>
      <c r="F338" s="283"/>
      <c r="G338" s="283"/>
    </row>
    <row r="339" spans="2:7" x14ac:dyDescent="0.2">
      <c r="B339" s="294">
        <v>988</v>
      </c>
      <c r="C339" s="294" t="s">
        <v>349</v>
      </c>
      <c r="D339" s="294">
        <v>988</v>
      </c>
      <c r="F339" s="283"/>
      <c r="G339" s="283"/>
    </row>
    <row r="340" spans="2:7" x14ac:dyDescent="0.2">
      <c r="B340" s="294">
        <v>457</v>
      </c>
      <c r="C340" s="294" t="s">
        <v>350</v>
      </c>
      <c r="D340" s="294">
        <v>457</v>
      </c>
      <c r="F340" s="283"/>
      <c r="G340" s="283"/>
    </row>
    <row r="341" spans="2:7" x14ac:dyDescent="0.2">
      <c r="B341" s="294">
        <v>1960</v>
      </c>
      <c r="C341" s="294" t="s">
        <v>689</v>
      </c>
      <c r="D341" s="294">
        <v>1960</v>
      </c>
      <c r="F341" s="283"/>
      <c r="G341" s="283"/>
    </row>
    <row r="342" spans="2:7" x14ac:dyDescent="0.2">
      <c r="B342" s="294">
        <v>668</v>
      </c>
      <c r="C342" s="294" t="s">
        <v>352</v>
      </c>
      <c r="D342" s="294">
        <v>668</v>
      </c>
      <c r="F342" s="283"/>
      <c r="G342" s="283"/>
    </row>
    <row r="343" spans="2:7" x14ac:dyDescent="0.2">
      <c r="B343" s="294">
        <v>1969</v>
      </c>
      <c r="C343" s="294" t="s">
        <v>687</v>
      </c>
      <c r="D343" s="294">
        <v>1969</v>
      </c>
      <c r="F343" s="283"/>
      <c r="G343" s="283"/>
    </row>
    <row r="344" spans="2:7" x14ac:dyDescent="0.2">
      <c r="B344" s="294">
        <v>1701</v>
      </c>
      <c r="C344" s="294" t="s">
        <v>353</v>
      </c>
      <c r="D344" s="294">
        <v>1701</v>
      </c>
      <c r="F344" s="283"/>
      <c r="G344" s="283"/>
    </row>
    <row r="345" spans="2:7" x14ac:dyDescent="0.2">
      <c r="B345" s="294">
        <v>293</v>
      </c>
      <c r="C345" s="294" t="s">
        <v>354</v>
      </c>
      <c r="D345" s="294">
        <v>293</v>
      </c>
      <c r="F345" s="283"/>
      <c r="G345" s="283"/>
    </row>
    <row r="346" spans="2:7" x14ac:dyDescent="0.2">
      <c r="B346" s="294">
        <v>1950</v>
      </c>
      <c r="C346" s="294" t="s">
        <v>682</v>
      </c>
      <c r="D346" s="294">
        <v>1950</v>
      </c>
      <c r="F346" s="283"/>
      <c r="G346" s="283"/>
    </row>
    <row r="347" spans="2:7" x14ac:dyDescent="0.2">
      <c r="B347" s="294">
        <v>1783</v>
      </c>
      <c r="C347" s="294" t="s">
        <v>355</v>
      </c>
      <c r="D347" s="294">
        <v>1783</v>
      </c>
      <c r="F347" s="283"/>
      <c r="G347" s="283"/>
    </row>
    <row r="348" spans="2:7" x14ac:dyDescent="0.2">
      <c r="B348" s="294">
        <v>98</v>
      </c>
      <c r="C348" s="294" t="s">
        <v>356</v>
      </c>
      <c r="D348" s="294">
        <v>98</v>
      </c>
      <c r="F348" s="283"/>
      <c r="G348" s="283"/>
    </row>
    <row r="349" spans="2:7" x14ac:dyDescent="0.2">
      <c r="B349" s="294">
        <v>614</v>
      </c>
      <c r="C349" s="294" t="s">
        <v>357</v>
      </c>
      <c r="D349" s="294">
        <v>614</v>
      </c>
      <c r="F349" s="283"/>
      <c r="G349" s="283"/>
    </row>
    <row r="350" spans="2:7" x14ac:dyDescent="0.2">
      <c r="B350" s="294">
        <v>189</v>
      </c>
      <c r="C350" s="294" t="s">
        <v>358</v>
      </c>
      <c r="D350" s="294">
        <v>189</v>
      </c>
      <c r="F350" s="283"/>
      <c r="G350" s="283"/>
    </row>
    <row r="351" spans="2:7" x14ac:dyDescent="0.2">
      <c r="B351" s="294">
        <v>296</v>
      </c>
      <c r="C351" s="294" t="s">
        <v>359</v>
      </c>
      <c r="D351" s="294">
        <v>296</v>
      </c>
      <c r="F351" s="283"/>
      <c r="G351" s="283"/>
    </row>
    <row r="352" spans="2:7" x14ac:dyDescent="0.2">
      <c r="B352" s="294">
        <v>1696</v>
      </c>
      <c r="C352" s="294" t="s">
        <v>360</v>
      </c>
      <c r="D352" s="294">
        <v>1696</v>
      </c>
      <c r="F352" s="283"/>
      <c r="G352" s="283"/>
    </row>
    <row r="353" spans="2:7" x14ac:dyDescent="0.2">
      <c r="B353" s="294">
        <v>352</v>
      </c>
      <c r="C353" s="294" t="s">
        <v>361</v>
      </c>
      <c r="D353" s="294">
        <v>352</v>
      </c>
      <c r="F353" s="283"/>
      <c r="G353" s="283"/>
    </row>
    <row r="354" spans="2:7" x14ac:dyDescent="0.2">
      <c r="B354" s="294">
        <v>294</v>
      </c>
      <c r="C354" s="294" t="s">
        <v>363</v>
      </c>
      <c r="D354" s="294">
        <v>294</v>
      </c>
      <c r="F354" s="283"/>
      <c r="G354" s="283"/>
    </row>
    <row r="355" spans="2:7" x14ac:dyDescent="0.2">
      <c r="B355" s="294">
        <v>873</v>
      </c>
      <c r="C355" s="294" t="s">
        <v>364</v>
      </c>
      <c r="D355" s="294">
        <v>873</v>
      </c>
      <c r="F355" s="283"/>
      <c r="G355" s="283"/>
    </row>
    <row r="356" spans="2:7" x14ac:dyDescent="0.2">
      <c r="B356" s="294">
        <v>632</v>
      </c>
      <c r="C356" s="294" t="s">
        <v>365</v>
      </c>
      <c r="D356" s="294">
        <v>632</v>
      </c>
      <c r="F356" s="283"/>
      <c r="G356" s="283"/>
    </row>
    <row r="357" spans="2:7" x14ac:dyDescent="0.2">
      <c r="B357" s="294">
        <v>880</v>
      </c>
      <c r="C357" s="294" t="s">
        <v>366</v>
      </c>
      <c r="D357" s="294">
        <v>880</v>
      </c>
      <c r="F357" s="283"/>
      <c r="G357" s="283"/>
    </row>
    <row r="358" spans="2:7" x14ac:dyDescent="0.2">
      <c r="B358" s="294">
        <v>351</v>
      </c>
      <c r="C358" s="294" t="s">
        <v>367</v>
      </c>
      <c r="D358" s="294">
        <v>351</v>
      </c>
      <c r="F358" s="283"/>
      <c r="G358" s="283"/>
    </row>
    <row r="359" spans="2:7" x14ac:dyDescent="0.2">
      <c r="B359" s="294">
        <v>479</v>
      </c>
      <c r="C359" s="294" t="s">
        <v>369</v>
      </c>
      <c r="D359" s="294">
        <v>479</v>
      </c>
      <c r="F359" s="283"/>
      <c r="G359" s="283"/>
    </row>
    <row r="360" spans="2:7" x14ac:dyDescent="0.2">
      <c r="B360" s="294">
        <v>297</v>
      </c>
      <c r="C360" s="294" t="s">
        <v>370</v>
      </c>
      <c r="D360" s="294">
        <v>297</v>
      </c>
      <c r="F360" s="283"/>
      <c r="G360" s="283"/>
    </row>
    <row r="361" spans="2:7" x14ac:dyDescent="0.2">
      <c r="B361" s="294">
        <v>473</v>
      </c>
      <c r="C361" s="294" t="s">
        <v>371</v>
      </c>
      <c r="D361" s="294">
        <v>473</v>
      </c>
      <c r="F361" s="283"/>
      <c r="G361" s="283"/>
    </row>
    <row r="362" spans="2:7" x14ac:dyDescent="0.2">
      <c r="B362" s="294">
        <v>50</v>
      </c>
      <c r="C362" s="294" t="s">
        <v>374</v>
      </c>
      <c r="D362" s="294">
        <v>50</v>
      </c>
      <c r="F362" s="283"/>
      <c r="G362" s="283"/>
    </row>
    <row r="363" spans="2:7" x14ac:dyDescent="0.2">
      <c r="B363" s="294">
        <v>355</v>
      </c>
      <c r="C363" s="294" t="s">
        <v>375</v>
      </c>
      <c r="D363" s="294">
        <v>355</v>
      </c>
      <c r="F363" s="283"/>
      <c r="G363" s="283"/>
    </row>
    <row r="364" spans="2:7" x14ac:dyDescent="0.2">
      <c r="B364" s="294">
        <v>299</v>
      </c>
      <c r="C364" s="294" t="s">
        <v>376</v>
      </c>
      <c r="D364" s="294">
        <v>299</v>
      </c>
      <c r="F364" s="283"/>
      <c r="G364" s="283"/>
    </row>
    <row r="365" spans="2:7" x14ac:dyDescent="0.2">
      <c r="B365" s="294">
        <v>637</v>
      </c>
      <c r="C365" s="294" t="s">
        <v>377</v>
      </c>
      <c r="D365" s="294">
        <v>637</v>
      </c>
      <c r="F365" s="283"/>
      <c r="G365" s="283"/>
    </row>
    <row r="366" spans="2:7" x14ac:dyDescent="0.2">
      <c r="B366" s="294">
        <v>638</v>
      </c>
      <c r="C366" s="294" t="s">
        <v>378</v>
      </c>
      <c r="D366" s="294">
        <v>638</v>
      </c>
      <c r="F366" s="283"/>
      <c r="G366" s="283"/>
    </row>
    <row r="367" spans="2:7" x14ac:dyDescent="0.2">
      <c r="B367" s="294">
        <v>1892</v>
      </c>
      <c r="C367" s="294" t="s">
        <v>477</v>
      </c>
      <c r="D367" s="294">
        <v>1892</v>
      </c>
      <c r="F367" s="283"/>
      <c r="G367" s="283"/>
    </row>
    <row r="368" spans="2:7" x14ac:dyDescent="0.2">
      <c r="B368" s="294">
        <v>879</v>
      </c>
      <c r="C368" s="294" t="s">
        <v>380</v>
      </c>
      <c r="D368" s="294">
        <v>879</v>
      </c>
      <c r="F368" s="283"/>
      <c r="G368" s="283"/>
    </row>
    <row r="369" spans="2:7" x14ac:dyDescent="0.2">
      <c r="B369" s="294">
        <v>301</v>
      </c>
      <c r="C369" s="294" t="s">
        <v>381</v>
      </c>
      <c r="D369" s="294">
        <v>301</v>
      </c>
      <c r="F369" s="283"/>
      <c r="G369" s="283"/>
    </row>
    <row r="370" spans="2:7" x14ac:dyDescent="0.2">
      <c r="B370" s="294">
        <v>1896</v>
      </c>
      <c r="C370" s="294" t="s">
        <v>382</v>
      </c>
      <c r="D370" s="294">
        <v>1896</v>
      </c>
      <c r="F370" s="283"/>
      <c r="G370" s="283"/>
    </row>
    <row r="371" spans="2:7" x14ac:dyDescent="0.2">
      <c r="B371" s="294">
        <v>642</v>
      </c>
      <c r="C371" s="294" t="s">
        <v>383</v>
      </c>
      <c r="D371" s="294">
        <v>642</v>
      </c>
      <c r="F371" s="283"/>
      <c r="G371" s="283"/>
    </row>
    <row r="372" spans="2:7" x14ac:dyDescent="0.2">
      <c r="B372" s="294">
        <v>193</v>
      </c>
      <c r="C372" s="294" t="s">
        <v>384</v>
      </c>
      <c r="D372" s="294">
        <v>193</v>
      </c>
      <c r="F372" s="283"/>
      <c r="G372" s="283"/>
    </row>
    <row r="373" spans="2:7" x14ac:dyDescent="0.2">
      <c r="B373" s="294">
        <v>9999</v>
      </c>
      <c r="C373" s="294" t="s">
        <v>505</v>
      </c>
      <c r="D373" s="294">
        <v>9999</v>
      </c>
      <c r="F373" s="283"/>
      <c r="G373" s="283"/>
    </row>
  </sheetData>
  <sheetProtection algorithmName="SHA-512" hashValue="j4zRAkFQ3o/2xMHMpJ0+PyORpaGJY7q7e6Loev2sj9kjhs0w6Xwk4s+SEsFJGKH8dJKKN8owyQFCs+Z2bEHd5A==" saltValue="zDqKcDJA98k2WRTyYdxTDQ==" spinCount="100000" sheet="1" objects="1" scenarios="1"/>
  <phoneticPr fontId="2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10</vt:i4>
      </vt:variant>
    </vt:vector>
  </HeadingPairs>
  <TitlesOfParts>
    <vt:vector size="22" baseType="lpstr">
      <vt:lpstr>Toelichting</vt:lpstr>
      <vt:lpstr>Uitk 2021 tm 2024</vt:lpstr>
      <vt:lpstr>Sept2020</vt:lpstr>
      <vt:lpstr>Mei2021</vt:lpstr>
      <vt:lpstr>Uitk vs Lasten 2021 tm 2024</vt:lpstr>
      <vt:lpstr>sept2019</vt:lpstr>
      <vt:lpstr>tab</vt:lpstr>
      <vt:lpstr>mei2020</vt:lpstr>
      <vt:lpstr>index obv mei2021 data</vt:lpstr>
      <vt:lpstr>Gemeente Opgave lasten</vt:lpstr>
      <vt:lpstr>Blad1</vt:lpstr>
      <vt:lpstr>Blad3</vt:lpstr>
      <vt:lpstr>'index obv mei2021 data'!Afdrukbereik</vt:lpstr>
      <vt:lpstr>'Mei2021'!Afdrukbereik</vt:lpstr>
      <vt:lpstr>sept2019!Afdrukbereik</vt:lpstr>
      <vt:lpstr>Toelichting!Afdrukbereik</vt:lpstr>
      <vt:lpstr>'Uitk 2021 tm 2024'!Afdrukbereik</vt:lpstr>
      <vt:lpstr>'Uitk vs Lasten 2021 tm 2024'!Afdrukbereik</vt:lpstr>
      <vt:lpstr>gemeentenaam</vt:lpstr>
      <vt:lpstr>mei_2020</vt:lpstr>
      <vt:lpstr>mei_2021</vt:lpstr>
      <vt:lpstr>sept_2020</vt:lpstr>
    </vt:vector>
  </TitlesOfParts>
  <Manager>Bé Keizer</Manager>
  <Company>Min. van BZK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be.keizer@wxs.nl</dc:creator>
  <cp:lastModifiedBy>B Keizer</cp:lastModifiedBy>
  <cp:lastPrinted>2021-06-22T13:59:42Z</cp:lastPrinted>
  <dcterms:created xsi:type="dcterms:W3CDTF">2009-05-25T12:28:08Z</dcterms:created>
  <dcterms:modified xsi:type="dcterms:W3CDTF">2021-06-22T14:22:56Z</dcterms:modified>
</cp:coreProperties>
</file>